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85" firstSheet="5" activeTab="9"/>
  </bookViews>
  <sheets>
    <sheet name="Анал.табл." sheetId="1" state="hidden" r:id="rId1"/>
    <sheet name="удельный вес" sheetId="2" state="hidden" r:id="rId2"/>
    <sheet name="приложение 2" sheetId="3" r:id="rId3"/>
    <sheet name="приложение 3" sheetId="4" r:id="rId4"/>
    <sheet name="приложение 4" sheetId="5" r:id="rId5"/>
    <sheet name="пр.5-целевые прогр." sheetId="6" r:id="rId6"/>
    <sheet name="пр.6- субвенции" sheetId="7" r:id="rId7"/>
    <sheet name="пр.7-ведомств.прогр." sheetId="8" r:id="rId8"/>
    <sheet name="пр.7-субсидии" sheetId="9" r:id="rId9"/>
    <sheet name="пр.8-иные межбюдж.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Titles" localSheetId="0">'Анал.табл.'!$9:$12</definedName>
    <definedName name="_xlnm.Print_Titles" localSheetId="5">'пр.5-целевые прогр.'!$4:$7</definedName>
    <definedName name="_xlnm.Print_Titles" localSheetId="6">'пр.6- субвенции'!$3:$3</definedName>
    <definedName name="_xlnm.Print_Titles" localSheetId="3">'приложение 3'!$5:$7</definedName>
    <definedName name="_xlnm.Print_Area" localSheetId="0">'Анал.табл.'!$A$1:$N$421</definedName>
    <definedName name="_xlnm.Print_Area" localSheetId="5">'пр.5-целевые прогр.'!$A$1:$S$118</definedName>
    <definedName name="_xlnm.Print_Area" localSheetId="3">'приложение 3'!$A$1:$O$392</definedName>
  </definedNames>
  <calcPr fullCalcOnLoad="1"/>
</workbook>
</file>

<file path=xl/comments1.xml><?xml version="1.0" encoding="utf-8"?>
<comments xmlns="http://schemas.openxmlformats.org/spreadsheetml/2006/main">
  <authors>
    <author>BOYA</author>
  </authors>
  <commentList>
    <comment ref="A193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  <comment ref="A81" authorId="0">
      <text>
        <r>
          <rPr>
            <b/>
            <sz val="8"/>
            <rFont val="Tahoma"/>
            <family val="2"/>
          </rPr>
          <t>BOYA: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<sst xmlns="http://schemas.openxmlformats.org/spreadsheetml/2006/main" count="4210" uniqueCount="912">
  <si>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</si>
  <si>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</si>
  <si>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Закон автономного округа от 19 июля 2006 года № 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автономного округа - Югры, по оплате жилого помещения и коммунальных услуг"</t>
  </si>
  <si>
    <t xml:space="preserve">Предоставление социальной поддержки педагогическим работникам и иным категориям граждан, проживающих и работающих в сельской местности, рабочих поселках (поселках городского типа), по оплате жилого помещения и коммунальных услуг </t>
  </si>
  <si>
    <t>Исполнено   на 01.10.2011</t>
  </si>
  <si>
    <t>Решение Думы города Мегиона от 27.09.2011 №182</t>
  </si>
  <si>
    <t>Исполнено на 01.10.2011</t>
  </si>
  <si>
    <t>Исполнено  по  разделам, подразделам, целевым статьям и видам расходов  классификации расходов бюджета городского округа город Мегион в ведомственной структуре расходов                                                                                                                                                                                                                       на  01.10.2011 года</t>
  </si>
  <si>
    <t>Исполнено                        на 01.10.2011</t>
  </si>
  <si>
    <t>на 01.10.2011 года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</si>
  <si>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</si>
  <si>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местным бюджетам на бесплатное изготовление и ремонт зубных протезов</t>
  </si>
  <si>
    <t>Субвенции местным бюджетам на обеспечение бесплатными молочными продуктами питания детей до трех лет</t>
  </si>
  <si>
    <t>Программа "Улучшение жилищных условий населения Ханты-Мансийского автономного округа - Югры" на 2011-2013 годы и на период до 2015 года</t>
  </si>
  <si>
    <t>Подпрограмма "Улучшение жилищных условий отдельных категорий граждан"</t>
  </si>
  <si>
    <t>5222708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</si>
  <si>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</si>
  <si>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</si>
  <si>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Закон автономного округа от 9 июня 2009 года № 86-оз "О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- Югре"</t>
  </si>
  <si>
    <t>Субвенции на предоставление дополнительных мер социальной поддержки семьям опекунов на содержание подопечных детей и  приемных родителей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</si>
  <si>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</si>
  <si>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образования, из бюджета автономного округа </t>
  </si>
  <si>
    <t>Осуществление деятельности по опеке и попечительству</t>
  </si>
  <si>
    <t>ВСЕГО  субсидий</t>
  </si>
  <si>
    <t>Другие вопросы в области национальнаой безопасности и правоохранительной деятельности</t>
  </si>
  <si>
    <t>Программа "Улучшение жилищных условий населения Ханты-Мансийского автономного округа - Югры" на 2005-2015 годы</t>
  </si>
  <si>
    <t>Программа " Модернизация и реформирование ЖКК Ханты-Мансийского автономного округа"</t>
  </si>
  <si>
    <t>Программа "Новая школа Югры" на 2010-2013 годы</t>
  </si>
  <si>
    <t>Подпрограмма "Инновационное развитие образование"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</si>
  <si>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</si>
  <si>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</si>
  <si>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Подпрограмма "Доступное жилье молодым - семьям", программы "Жилище" (федеральный бюджет)</t>
  </si>
  <si>
    <t>Вед</t>
  </si>
  <si>
    <t>ВСЕГО иных межбюджетных трансфертов</t>
  </si>
  <si>
    <t xml:space="preserve">Программа капитального ремонта муниципального жилищного фонда городского округа город Мегион на 2011 год </t>
  </si>
  <si>
    <t>Информация об исполнении целевых программ Ханты-Мансийского автономного округа -Югры и целевых программам городского округа город Мегион по состоянию на 01.10.2011 года</t>
  </si>
  <si>
    <t>Исполнено                         на 01.10.2011</t>
  </si>
  <si>
    <t>Утверждено решением Думы от 27.09.2011 №182</t>
  </si>
  <si>
    <t>На возмещение части затрат на закупку кормов для маточного поголовья крупного рогатого скота</t>
  </si>
  <si>
    <t>2670515</t>
  </si>
  <si>
    <t>5053401</t>
  </si>
  <si>
    <t>Обеспечение жильем отдельных категорий граждан, установленных Федеральным законом"О ветеранах"  в соответствии с Указом президента РФ от 7 мая 2008г №714 " Об обеспечении жильем ветеранов ВОВ 1941-1945годов"</t>
  </si>
  <si>
    <t>5058600</t>
  </si>
  <si>
    <t>5058005</t>
  </si>
  <si>
    <t>5055409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</si>
  <si>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</si>
  <si>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Программа " Модернизация и реформирование ЖКК Ханты-Мансийского автономного округа - Югры"</t>
  </si>
  <si>
    <t>5225600</t>
  </si>
  <si>
    <t>5225601</t>
  </si>
  <si>
    <t>4239900</t>
  </si>
  <si>
    <t>5210101</t>
  </si>
  <si>
    <t>4310100</t>
  </si>
  <si>
    <t>4429900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</si>
  <si>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</si>
  <si>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</si>
  <si>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% исполнения к плану на год</t>
  </si>
  <si>
    <t>% Исполнения                         к  плану на год</t>
  </si>
  <si>
    <t>%                              исполнения               к  плану  на год</t>
  </si>
  <si>
    <t>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</t>
  </si>
  <si>
    <t>Молодежная политика</t>
  </si>
  <si>
    <t>Ведомственная целевая программа "Физкультура  и спорт в городском округе город Мегион"на 2011-2013 годы</t>
  </si>
  <si>
    <t xml:space="preserve">Директор департамента финансов </t>
  </si>
  <si>
    <t>Н.А.Мартынюк</t>
  </si>
  <si>
    <t>Мероприяти в области культуры</t>
  </si>
  <si>
    <t>Милиция общественной безопасности (муниципальная целевая программа "Комплексные мероприятия по профилактике правонарушений на территории городского округа г.Мегион")</t>
  </si>
  <si>
    <t>Утверждено решением Думы                                     от 07.12.2010 № 100</t>
  </si>
  <si>
    <t xml:space="preserve"> - на предоставление учащимся общеобразовательных учреждений завтраков и обедов</t>
  </si>
  <si>
    <t>изменения</t>
  </si>
  <si>
    <t>Администрация города -адресная программа "Капитальный  ремонт  многоквартирных  домов" (федеральный бюджет)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</si>
  <si>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процесса", в том числе по бюджетополучателям:</t>
  </si>
  <si>
    <t xml:space="preserve"> -Администрация города</t>
  </si>
  <si>
    <t xml:space="preserve"> -Управление физической культуры и спорта</t>
  </si>
  <si>
    <t xml:space="preserve"> -МОУ ДОД Детская художественная школа </t>
  </si>
  <si>
    <t xml:space="preserve"> -ММУ "Старт" </t>
  </si>
  <si>
    <t xml:space="preserve"> -МУ"Центр гражданского и военно-патриотического воспитания молодежи"Форпост" им. Достовалова </t>
  </si>
  <si>
    <t xml:space="preserve"> -МУ Центр культуры и досуга </t>
  </si>
  <si>
    <t xml:space="preserve"> -МОУ  СОШ № 2 </t>
  </si>
  <si>
    <t xml:space="preserve"> -МОУ  СОШ № 1 </t>
  </si>
  <si>
    <t xml:space="preserve">МКУ "Капитальное строительство" -подпрограмма "Развитие материально-технической базы сферы образования" программы "Новая школа Югры" </t>
  </si>
  <si>
    <t>МКУ "Капитальное строительство" (ремонт СК "Юность")</t>
  </si>
  <si>
    <t>МКУ КС -подпрограмма "Развитие материально-технической базы учреждений образования Ханты-Мансийского автономного округа - Югры"</t>
  </si>
  <si>
    <t xml:space="preserve"> -МБДОУ "Золотая рыбка" </t>
  </si>
  <si>
    <t xml:space="preserve"> -МБДОУ "Морозко" </t>
  </si>
  <si>
    <t xml:space="preserve"> -МБДОУ "Росинка" </t>
  </si>
  <si>
    <t xml:space="preserve"> -МБДОУ "Родничок" </t>
  </si>
  <si>
    <t xml:space="preserve"> -МБДОУ "Ласточка" </t>
  </si>
  <si>
    <t>МБОУ ДОД ДЮСШ №2 (Содержание)</t>
  </si>
  <si>
    <t>МБОУ ДОД ДЮСШ №1(Содержание)</t>
  </si>
  <si>
    <t>МБОУ ДОД Детская художественная школа (Содержание)</t>
  </si>
  <si>
    <t>МБОУ ДОД Детская школа искусств № 2 (Содержание)</t>
  </si>
  <si>
    <t>МБОУ ДОД Детская школа искусств им.Кузьмина (Содержание)</t>
  </si>
  <si>
    <t>МКУ "Капитальное строительство" -подпрограмма "Развитие материально-технической базы сферы образования" программы "Новая школа Югры" (строительство детских дошкольных учреждений)</t>
  </si>
  <si>
    <t>МКУ "Капитальное строительство" -программа "Развитие материально-технической базы  дошкольных образовательных учреждений в Ханты-Мансийском автономном округе - Югре" на 2007-2010 годы (строительство детских дошкольных учреждений)</t>
  </si>
  <si>
    <t xml:space="preserve"> -МКУ "Капитальное строительство" </t>
  </si>
  <si>
    <t>МБДОУ "Ласточка" (Содержание)</t>
  </si>
  <si>
    <t>МБДОУ "Родничок" (Содержание)</t>
  </si>
  <si>
    <t>МБДОУ "Росинка" (Содержание)</t>
  </si>
  <si>
    <t>МБДОУ "Морозко" (Содержание)</t>
  </si>
  <si>
    <t>МБДОУ "Золотая рыбка" (Содержание)</t>
  </si>
  <si>
    <t>МОУ  СОШ № 1 (Содержание)</t>
  </si>
  <si>
    <t>МОУ  СОШ № 2 (Содержание)</t>
  </si>
  <si>
    <t xml:space="preserve"> -Региональный историко-культурный и экологический центр </t>
  </si>
  <si>
    <t xml:space="preserve"> -МУ Централизованная библиотечная система </t>
  </si>
  <si>
    <t xml:space="preserve"> -МЛПУ Горбольница № 1 </t>
  </si>
  <si>
    <t>Департамент муниципальной собственности -программа "Улучшение жилищных условий населения Ханты-Мансийского автономного округа - Югры" на 2005-2015 годы, в том числе: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</si>
  <si>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</si>
  <si>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(федеральный бюджет), в том числе по бюджетополучателям:</t>
  </si>
  <si>
    <t>Субвенции на денежные выплаты медперсоналу ФАП, врачам, фельдшерам и мед.сестрам скорой медицинской помощи (бюджет автономного округа), в том числе по бюджетополучателям:</t>
  </si>
  <si>
    <t>Субвенции на предоставление поддержки педагогическим работникам и иным категориям граждан, проживающих и работающих в сельской местности  по оплате жилого помещения и коммунальных услуг, в том числе по бюджетополучателям:</t>
  </si>
  <si>
    <t>Субвенции на обеспечение бесплатными молочными продуктами питания детей до трёх лет,                                                                          в том числе по бюджетополучателям:</t>
  </si>
  <si>
    <t>МУ "Капитальное строительство" (непрограммное строительство )</t>
  </si>
  <si>
    <t>Отдел внутренних дел по городу Мегиону (пенсии, пособия)</t>
  </si>
  <si>
    <t xml:space="preserve"> -Департамент образования и молодежной политики </t>
  </si>
  <si>
    <t xml:space="preserve"> -МДОУ "Ласточка" </t>
  </si>
  <si>
    <t>10</t>
  </si>
  <si>
    <t>Наименование раздела</t>
  </si>
  <si>
    <t>код раздела</t>
  </si>
  <si>
    <t>код подраздела</t>
  </si>
  <si>
    <t>Расходы, осуществляемые по вопросам местного значения</t>
  </si>
  <si>
    <t>расходы, осуществляемые за счет  субвенций, субсидий и межбюджетных трансфертов других бюджетов</t>
  </si>
  <si>
    <t>Всего</t>
  </si>
  <si>
    <t>ОБЩЕГОСУДАРСТВЕННЫЕ ВОПРОСЫ</t>
  </si>
  <si>
    <t>.01</t>
  </si>
  <si>
    <t>Функционирование высшего должностного лица органа местного самоуправления</t>
  </si>
  <si>
    <t>Программа "Развитие и модернизация жилищно-коммунального комплекса Ханты-Мансийского автономного округа - Югры" на 2005-2012 годы</t>
  </si>
  <si>
    <t>.02</t>
  </si>
  <si>
    <t>Главы города (Содержание)</t>
  </si>
  <si>
    <t>Информация об исполнении расходов по субсидиям,  переданным  бюджету  городского  округа  город Мегион  из  регионального  фонда  софинансирования  социальных  расходов  на 01.10.2011</t>
  </si>
  <si>
    <t>Функционирование законодательных (представительных) органов местного самоуправления</t>
  </si>
  <si>
    <t>Дума города (Содержание Председателя Думы города)</t>
  </si>
  <si>
    <t>Дума города (Содержание депутата Думы города осуществляющего полномочия на постоянной основе)</t>
  </si>
  <si>
    <t>Дума города (Содержание аппарата Думы города)</t>
  </si>
  <si>
    <t>Функционирование местной администрации</t>
  </si>
  <si>
    <t>.04</t>
  </si>
  <si>
    <t>Администрация  города (Содержание)</t>
  </si>
  <si>
    <t>Судебная система</t>
  </si>
  <si>
    <t>.05</t>
  </si>
  <si>
    <t>Администрация города (субвенции на составление списков кандидатов в присяжные заседатели федеральных судов общей юрисдикции в РФ)</t>
  </si>
  <si>
    <t>Обеспечение деятельности финансовых органов и органов финансового контроля</t>
  </si>
  <si>
    <t>Департамент финансов (Содержание)</t>
  </si>
  <si>
    <t>Дума города (Содержание аппарата Счетной палаты)</t>
  </si>
  <si>
    <t>Администрация города- содержание  дорог (разметка)</t>
  </si>
  <si>
    <t>Администрация города- непрограмные инвестиции</t>
  </si>
  <si>
    <t>Дума города (Содержание председателя, заместителя Счетной палаты)</t>
  </si>
  <si>
    <t>Администрация города</t>
  </si>
  <si>
    <t>Резервный фонд</t>
  </si>
  <si>
    <t>Администрация (Резервный фонд администрации города)</t>
  </si>
  <si>
    <t>Другие общегосударственные вопросы</t>
  </si>
  <si>
    <t>Департамент муниципальной собственности (Содержание)</t>
  </si>
  <si>
    <t>Департамент муниципальной собственности (инвентаризация, паспортизация, содержание муниципального имущества)</t>
  </si>
  <si>
    <t>Администрация города (прочие расходы)</t>
  </si>
  <si>
    <t>Администрация (Субвенции на образование и организацию деятельности комиссий по делам несовершеннолетних)</t>
  </si>
  <si>
    <t>Администрация (Субвенции на создание и обеспечение деятельности  административных комиссий)</t>
  </si>
  <si>
    <t>Администрация (Субвенции на участие в программе "Социально-экономическое развитие малочисленных народов севера")</t>
  </si>
  <si>
    <t>Администрация (Субвенции на осуществление полномочий по подготовке проведения статистических переписей)</t>
  </si>
  <si>
    <t xml:space="preserve"> -Департамент образования и молодежной политики ( МАОУ "СОШ №9")</t>
  </si>
  <si>
    <t xml:space="preserve"> -Департамент образования и молодежной политики ( МАУ "Комбинат общественного питания учреждений социальной сферы")</t>
  </si>
  <si>
    <t>Администрация (Субвенции на осуществление полномочий в области оборота этилового спирта, алкогольной и спиртосодержащей продукции)</t>
  </si>
  <si>
    <t>НАЦИОНАЛЬНАЯ  БЕЗОПАСНОСТЬ  И  ПРАВООХРАНИТЕЛЬНАЯ  ДЕЯТЕЛЬНОСТЬ</t>
  </si>
  <si>
    <t>Органы внутренних дел -всего:</t>
  </si>
  <si>
    <t>Информация об исполнении  ведомственных  программ городского  округа  город Мегион на 01.10.2011года</t>
  </si>
  <si>
    <t>Информация об исполнении расходов по иным межбюджетным  трансфертам,  переданных   бюджету  городского  округа  город  Мегион  на 01.10.2011</t>
  </si>
  <si>
    <t xml:space="preserve"> -МУ Региональный историко-культурный и экологический центр </t>
  </si>
  <si>
    <t>Содержание Милиции общественной безопасности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</si>
  <si>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</si>
  <si>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Администрация (Мероприятия по предупреждению и ликвидации последствий ЧС и СБ)</t>
  </si>
  <si>
    <t>0980101</t>
  </si>
  <si>
    <t>0980201</t>
  </si>
  <si>
    <t>Муниципальная целевая программа "Комплексные мероприятия по профилактике правонарушений на территории городского округа г.Мегион"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</si>
  <si>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 на 2009 год"</t>
  </si>
  <si>
    <t>Администрация города- программа "Содержание объектов внешнего благоустройства городского округа город Мегион на 2009 год"</t>
  </si>
  <si>
    <t xml:space="preserve">Исполнено  по разделам и подразделам </t>
  </si>
  <si>
    <t>Прочие межбюджетные трансферты (наказы  избирателей депутатам  Думы ХМАО-Югры)</t>
  </si>
  <si>
    <t>Прочие межбюджетные трансферты (наказы  избирателей  депутатам  Думы ХМАО-Югры)</t>
  </si>
  <si>
    <t xml:space="preserve">  -МЛПУ Горбольница № 1 </t>
  </si>
  <si>
    <t xml:space="preserve">  -МЛПУ Горбольница № 2   п.Высокий   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</si>
  <si>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</si>
  <si>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</si>
  <si>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</si>
  <si>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</si>
  <si>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</si>
  <si>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</si>
  <si>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</si>
  <si>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</si>
  <si>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</si>
  <si>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</si>
  <si>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</si>
  <si>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</si>
  <si>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 бюджетами городских округов в  валюте Российской Федерации</t>
  </si>
  <si>
    <t>000 01 02 00 00 04 0000 710</t>
  </si>
  <si>
    <t>Погашение кредитов от кредитных организаций  бюджетами городских округов в  валюте Российской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</si>
  <si>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</si>
  <si>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</si>
  <si>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</si>
  <si>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</si>
  <si>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</si>
  <si>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бюджетной системы РФ бюджетами городских округов в валюте РФ</t>
  </si>
  <si>
    <t>000 01 03 00 00 04 0000 710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</si>
  <si>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</si>
  <si>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</si>
  <si>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</si>
  <si>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</si>
  <si>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</si>
  <si>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</si>
  <si>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</si>
  <si>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</si>
  <si>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</si>
  <si>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</si>
  <si>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</si>
  <si>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</si>
  <si>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</si>
  <si>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</si>
  <si>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</si>
  <si>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</si>
  <si>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</si>
  <si>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</si>
  <si>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</si>
  <si>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</si>
  <si>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</si>
  <si>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</si>
  <si>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</si>
  <si>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</si>
  <si>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</si>
  <si>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</si>
  <si>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</si>
  <si>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</si>
  <si>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</si>
  <si>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</si>
  <si>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</si>
  <si>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</si>
  <si>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</si>
  <si>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</si>
  <si>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</si>
  <si>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</si>
  <si>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</si>
  <si>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</si>
  <si>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</si>
  <si>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</si>
  <si>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</si>
  <si>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</si>
  <si>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</si>
  <si>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</si>
  <si>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</si>
  <si>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</si>
  <si>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</si>
  <si>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</si>
  <si>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 xml:space="preserve">Программа "Организация летнего отдыха, оздоровления, трудозанятости детей, подростков и молодежи городского округа город Мегион на 2011-2013 годы" </t>
  </si>
  <si>
    <t>отдых детей по линии опеки</t>
  </si>
  <si>
    <t>отдых детей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</si>
  <si>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</si>
  <si>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</si>
  <si>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</si>
  <si>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</si>
  <si>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</si>
  <si>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</si>
  <si>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</si>
  <si>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</si>
  <si>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</si>
  <si>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</si>
  <si>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</si>
  <si>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</si>
  <si>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</si>
  <si>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</si>
  <si>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</si>
  <si>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</si>
  <si>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</si>
  <si>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</si>
  <si>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</si>
  <si>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</si>
  <si>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</si>
  <si>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</si>
  <si>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</si>
  <si>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</si>
  <si>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000 01 05 02 02 00 0000 620</t>
  </si>
  <si>
    <t>Уменьшение прочих остатков средств бюджетов, временно размещенных в ценных бумагах</t>
  </si>
  <si>
    <t>000 01 05 02 02 04 0000 620</t>
  </si>
  <si>
    <t>Источники финансирования дефицита бюджетов - всего</t>
  </si>
  <si>
    <t>000 90 00 00 00 00 0000 000</t>
  </si>
  <si>
    <t>Возмещение работодателю затрат на оснащение специальных рабочих мест для трудоустройства незанятых инвалидов</t>
  </si>
  <si>
    <t xml:space="preserve">Программа "О дополнительных мерах, направленных на снижение напряженности на рынке труда ХМАО-Югры, в 2011 году" </t>
  </si>
  <si>
    <t>19</t>
  </si>
  <si>
    <t>9.2</t>
  </si>
  <si>
    <t xml:space="preserve">% исполнения к уточненному плану </t>
  </si>
  <si>
    <t>тыс.руб.</t>
  </si>
  <si>
    <t>Решение Думы города Мегиона от 17.06.2011 №166</t>
  </si>
  <si>
    <t>НАЦИОНАЛЬНАЯ ДЕЯТЕЛЬНОСТЬ и ПРАВООХРАНИТЕЛЬНАЯ ДЕЯТЕЛЬНОСТЬ</t>
  </si>
  <si>
    <t>КУЛЬТУРА И КИНЕМАТОГРАФИЯ</t>
  </si>
  <si>
    <t>ЗДРАВООХРАНЕНИЕ</t>
  </si>
  <si>
    <t>СОЦИАЛЬНАЯ ПОЛИТИКА</t>
  </si>
  <si>
    <t>Уточненный бюджет по расходам 2011 года</t>
  </si>
  <si>
    <t>% от общего уточненного  объема расходов</t>
  </si>
  <si>
    <t>Исполнено расходов за первое полугодие 2011 года</t>
  </si>
  <si>
    <t>% от общего объема расходов</t>
  </si>
  <si>
    <t>Всего расходов:</t>
  </si>
  <si>
    <t>Таблица удельного  веса  расходов бюджета городского округа город Мегиона за первое полугодие 2011 года в разрезе разделов</t>
  </si>
  <si>
    <t>Исполняющий обязанности директора департамента финансов</t>
  </si>
  <si>
    <t>В.А.Ситникова</t>
  </si>
  <si>
    <t xml:space="preserve">Начальник отдела бюджетного планирования и финансирования </t>
  </si>
  <si>
    <t>И.В.Грига</t>
  </si>
  <si>
    <t>МУ "Служба спасения" (Содержание)</t>
  </si>
  <si>
    <t>НАЦИОНАЛЬНАЯ ЭКОНОМИКА</t>
  </si>
  <si>
    <t>Общеэкономические вопросы</t>
  </si>
  <si>
    <t>Мероприятия, направленные на снижение напряженности на рынке труда</t>
  </si>
  <si>
    <t>Сельское хозяйство и рыболовство</t>
  </si>
  <si>
    <t>Программа "Развитие агропромышленного комплекса на территории городского округа на 2011-2013 годы"</t>
  </si>
  <si>
    <t>Транспорт</t>
  </si>
  <si>
    <t>Администрация города (возмещение убытков за пассажирские перевозки)</t>
  </si>
  <si>
    <t>Дорожное хозяйство</t>
  </si>
  <si>
    <t>Связь и информатика</t>
  </si>
  <si>
    <t>.10</t>
  </si>
  <si>
    <t>Дума города</t>
  </si>
  <si>
    <t>Департамент финансов</t>
  </si>
  <si>
    <t>МУ "Капитальное строительство" - подпрограмма "Обеспечение комплексной безопасности и комфортных условий в учреждениях культуры" программы "Культура Югры"  (строительство, реконструкция)</t>
  </si>
  <si>
    <t>Подпрограмма "Профилактика правонарушений" программы ""Профилактика правонарушений в Ханты-Мансийском автономном округе - Югре на 2011-2013 годы"</t>
  </si>
  <si>
    <t>Департаметн муниципальной собственности</t>
  </si>
  <si>
    <t>Управление физической культуры и спорта</t>
  </si>
  <si>
    <t>Другие вопросы в области национальной экономики</t>
  </si>
  <si>
    <t>МУ "Капитальное строительство" (содержание)</t>
  </si>
  <si>
    <t>ДМС ( мероприятия по улучшению землеустройства и землепользования)</t>
  </si>
  <si>
    <t>12</t>
  </si>
  <si>
    <t>ЖИЛИЩНО-КОММУНАЛЬНОЕ ХОЗЯЙСТВО</t>
  </si>
  <si>
    <t>Жилищное хозяйство</t>
  </si>
  <si>
    <t>Администрация города -программа "Капитальный ремонт жилого фонда"</t>
  </si>
  <si>
    <t>Коммунальное хозяйство</t>
  </si>
  <si>
    <t>Отдел внутренних дел (муниципальная целевая программа "Комплексные мероприятия по профилактике правонарушений на территории городского округа г.Мегион")</t>
  </si>
  <si>
    <t>Отдел внутренних дел по городу Мегиону (содержание)</t>
  </si>
  <si>
    <t>Администрация города - программа "Подготовка к осенне-зимнему периоду"</t>
  </si>
  <si>
    <t>Администрация города - программа "Модернизация и реформирование жилищно-коммунального комплекса Ханты-Мансийского автономного округа - Югры" на 2011-2013 годы (компенсация выпадающих доходов организациям, предоставляющим  населению услуги газоснабжения)</t>
  </si>
  <si>
    <t>Благоустройство</t>
  </si>
  <si>
    <t>Администрация города- программа "Содержания объектов внешнего благоустройства городского округа город Мегион".</t>
  </si>
  <si>
    <t>Администрация города- программа "Содержания и текущего ремонта автомобильных дорог,  проездов и элементов обустройства улично-дорожной сети городского округа город Мегион".</t>
  </si>
  <si>
    <t>ОБРАЗОВАНИЕ</t>
  </si>
  <si>
    <t>Дошкольное образование</t>
  </si>
  <si>
    <t>МДОУ "Елочка" (Содержание)</t>
  </si>
  <si>
    <t>МДОУ "Крепыш" (Содержание)</t>
  </si>
  <si>
    <t>МДОУ "Рябинка" (Содержание)</t>
  </si>
  <si>
    <t>МДОУ "Незабудка" (Содержание)</t>
  </si>
  <si>
    <t>МДОУ "Буратино" (Содержание)</t>
  </si>
  <si>
    <t>МДОУ "Сказка" (Содержание)</t>
  </si>
  <si>
    <t>МДОУ "Белоснежка" (Содержание)</t>
  </si>
  <si>
    <t>МДОУ "Теремок" (Содержание)</t>
  </si>
  <si>
    <t>Общее образование</t>
  </si>
  <si>
    <t>МОУ  СОШ № 3 (Содержание)</t>
  </si>
  <si>
    <t>МОУ СОШ № 4 (Содержание)</t>
  </si>
  <si>
    <t>МОУ  № 5 "Гимназия" (Содержание)</t>
  </si>
  <si>
    <t>МОУ  СОШ № 6 (Содержание)</t>
  </si>
  <si>
    <t>МОУ  СОШ № 7 (Содержание)</t>
  </si>
  <si>
    <t xml:space="preserve"> - по субвенциям на реализацию основных общеобразовательных программ </t>
  </si>
  <si>
    <t xml:space="preserve"> - на реализацию отдельного государственного полномочия по информационному обеспечению </t>
  </si>
  <si>
    <t>Администрация города - программы "Поддержка и развитие малого и среднего предпринимательства на территории городского округа город Мегион на 2011-2015 годы" и "Поддержка и развитие малого и среднего предпринимательства на территории ХМАО-Югры на 2011-2013 годы"</t>
  </si>
  <si>
    <t xml:space="preserve"> -  на выплату вознаграждения за выполнение функций классного руководителя педагогическим работникам образовательных учреждений </t>
  </si>
  <si>
    <t>Другие  вопросы  в  области образования</t>
  </si>
  <si>
    <t>Департамент образования и молодежной политики (Содержание аппарата управления)</t>
  </si>
  <si>
    <t>Департамент образования и молодежной политики (Содержание)</t>
  </si>
  <si>
    <t>0021100</t>
  </si>
  <si>
    <t>Программа"Новая школа Югры" на 2010-2013 годы подпрограмма "Инновационное развитие образования"</t>
  </si>
  <si>
    <t>Программа"Новая школа Югры" на 2010-2013 годы подпрограмма "Обеспечение комплексной безопасности и комфортных условий образовательного процесса"</t>
  </si>
  <si>
    <t>Администрация города - единовременные выплаты к Дню Победы</t>
  </si>
  <si>
    <t>Программа "Культура Югры" на 2011-2013 годы и на перспективу до 2015 года подпрограмма "Художественное образование"</t>
  </si>
  <si>
    <t>Молодежная политика и оздоровление детей</t>
  </si>
  <si>
    <t>ММУ "Старт" (Содержание)</t>
  </si>
  <si>
    <t>Администрация (Субвенции на осуществление федеральных полномочий по госрегистрации актов гражданского состояния (федеральный и окружной бюджет)</t>
  </si>
  <si>
    <t>Департамент образования и молодежной политики (Ведомственная целевая программа на 2011-2013 годы "Совершенствование организации и осуществление мероприятий по работе с детьми, подростками и молодежью на 2011-2013 годы")</t>
  </si>
  <si>
    <t xml:space="preserve">КУЛЬТУРА И КИНЕМАТОГРАФИЯ </t>
  </si>
  <si>
    <t>Культура</t>
  </si>
  <si>
    <t>МУ Центр культуры и досуга (Содержание)</t>
  </si>
  <si>
    <t>Источники внутреннего финансирования дефицита бюджета городского округа город Мегион за девять месяцев 2011 года</t>
  </si>
  <si>
    <t>Информация об исполнении расходов по субвенциям, переданным  бюджету  городского  округа город Мегион из  регионального фонда  компенсаций  на 01.10.2011 года</t>
  </si>
  <si>
    <t>Региональный историко-культурный и экологический центр (Содержание)</t>
  </si>
  <si>
    <t>Департамент муниципальной собственности -переселение граждан из ж/ф, непригодного для проживания (непрограмные инвестиции)</t>
  </si>
  <si>
    <t>МУ Централизованная библиотечная система (Содержание)</t>
  </si>
  <si>
    <t>Субсидии на комплектование книжных фондов библиотек муниципальных образований</t>
  </si>
  <si>
    <t>09</t>
  </si>
  <si>
    <t>05</t>
  </si>
  <si>
    <t>14</t>
  </si>
  <si>
    <t>Администрация города -адресная программа "Капитальный  ремонт  многоквартирных  домов"(бюджет АО и местный бюджет)</t>
  </si>
  <si>
    <t>МУ "Капитальное строительство"- подпрограмма "Развитие материально-технической базы учреждений культуры Ханты-Мансийского автономного округа - Югры" (строительство дома культуры)</t>
  </si>
  <si>
    <t>08</t>
  </si>
  <si>
    <t>07</t>
  </si>
  <si>
    <t>МУ Централизованная библиотечная система Программа "Культура Югры" на 2011-2013 годы и на перспективу до 2015 года. Подпрограмма"Библиотечное дело"</t>
  </si>
  <si>
    <t>Администрация г.Мегиона (хранение, комплектование, учет и использование архивных документов, относящихся к государственной собственности автономного округа)</t>
  </si>
  <si>
    <t xml:space="preserve">ЗДРАВООХРАНЕНИЕ  </t>
  </si>
  <si>
    <t>Стационарная медицинская помощь</t>
  </si>
  <si>
    <t>МЛПУ Горбольница № 1 (Содержание)</t>
  </si>
  <si>
    <t xml:space="preserve">МЛПУ Горбольница № 2   п.Высокий   (Содержание)   </t>
  </si>
  <si>
    <t>Амбулаторная помощь</t>
  </si>
  <si>
    <t>МЛПУ Стоматологическая поликлиника  (Содержание)</t>
  </si>
  <si>
    <t>МЛПУ ЦВЛД "Жемчужинка"  (Содержание)</t>
  </si>
  <si>
    <t>Скорая медицинская помощь</t>
  </si>
  <si>
    <t xml:space="preserve"> - МЛПУ Городская больница №1</t>
  </si>
  <si>
    <t xml:space="preserve"> - МЛПУ Городская больница № 2</t>
  </si>
  <si>
    <t>МУ "Капитальное строительство" -подпрограмма "Развитие материально-технической базы учреждений здравоохранения" программы "Современное здравоохранение Югры"</t>
  </si>
  <si>
    <t>СОЦИАЛЬНАЯ  ПОЛИТИКА</t>
  </si>
  <si>
    <t>Администрация города (доплаты к пенсиям муниц.служащим)</t>
  </si>
  <si>
    <t>МУ "Доставка пенсий, пособий и социальных выплат" (ликвидация учреждения)</t>
  </si>
  <si>
    <t xml:space="preserve"> -ДМС (Субвенции на обеспечение жилыми помещениями  детей-сирот, детям, оставшихся без попечения родителей, а также детей, находящихся под опекой, не имеющих закрепленного жилья)</t>
  </si>
  <si>
    <t>МЛПУ " Стоматологческая поликлиника"субвенции на бесплатное изготовление и ремонт зубных протезов</t>
  </si>
  <si>
    <t xml:space="preserve">Департамент муниципальной собственности -подпрограмма "Улучшение жилищных условий отдельных категорий граждан" программы "Улучшение жилищных условий населения ХМАО - Югры" </t>
  </si>
  <si>
    <t>Администрация города -субвенции на выплату единовременного пособия при всех формах устройства детей, лишенных родительского попечения, в семью (федеральный бюджет)</t>
  </si>
  <si>
    <t>Департамент образования и молодёжной политики (субвенции дошкольных образовательных  учреждений)</t>
  </si>
  <si>
    <t>Департамент образования субвенции (субвенции) в том числе:</t>
  </si>
  <si>
    <t>Департамент образования-субвенции на выплату компенсаций части родительской платы за содержание ребенка в государственных и муниципальных образовательных учреждениях</t>
  </si>
  <si>
    <t>Прочие расходы  социальной политики</t>
  </si>
  <si>
    <t>Администрация (Субвенции на осуществление деятельности по опеке и попечительству)</t>
  </si>
  <si>
    <t>ФИЗИЧЕСКАЯ КУЛЬТУРА И СПОРТ</t>
  </si>
  <si>
    <t>Физическая культура</t>
  </si>
  <si>
    <t xml:space="preserve"> -МОУ  СОШ № 7 </t>
  </si>
  <si>
    <t>.11.</t>
  </si>
  <si>
    <t>.01.</t>
  </si>
  <si>
    <t>Ведомственная целевая программа "Физкультура и спорт в городском округе город Мегион"на 2011-2013 годы</t>
  </si>
  <si>
    <t>Спортивный комплекс "Дельфин" (Содержание)</t>
  </si>
  <si>
    <t>МУ "Капитальное строительство" субсидии ХМАО-Югры на строительство</t>
  </si>
  <si>
    <t>Массовый спорт</t>
  </si>
  <si>
    <t>МУ "Капитальное строительство" -программа "Развитие физической культуры и спорта в Ханты-Мансийском автономном округе - Югре" на 2011-2013 годы</t>
  </si>
  <si>
    <t>Другие вопросы в области физической культуры и спорта</t>
  </si>
  <si>
    <t>ММУ "Старт" программа профилактика правонарушений в ХМАО-Югре на 2011-2013 годы подпрограмма "Профилактика правонарушений"</t>
  </si>
  <si>
    <t xml:space="preserve"> - Управление физической культуры и спорта</t>
  </si>
  <si>
    <t>Администрация города - приобретение новогодних подарков</t>
  </si>
  <si>
    <t>МБЛПУ "Детская городская больница Жемчужинка (содержание)</t>
  </si>
  <si>
    <t xml:space="preserve"> -МДОУ "Росинка"</t>
  </si>
  <si>
    <t xml:space="preserve"> -МДОУ " Родничок"</t>
  </si>
  <si>
    <t xml:space="preserve"> -МОУ СОШ № 6</t>
  </si>
  <si>
    <t xml:space="preserve"> -МОУ СОШ № 7</t>
  </si>
  <si>
    <t xml:space="preserve"> -ДШИ №2</t>
  </si>
  <si>
    <t xml:space="preserve"> -ДЮСШ №2</t>
  </si>
  <si>
    <t xml:space="preserve"> -ДЮСШ №3</t>
  </si>
  <si>
    <t xml:space="preserve"> -Департамент образования и молодежной политики (пенсионеры)</t>
  </si>
  <si>
    <t xml:space="preserve"> -МОУ СОШ № 4</t>
  </si>
  <si>
    <t>Управление физической культуры и спорта (Управление)</t>
  </si>
  <si>
    <t>Управление физической культуры и спорта (Содержание)</t>
  </si>
  <si>
    <t>СРЕДСТВА МАССОВОЙ ИНФОРМАЦИИ</t>
  </si>
  <si>
    <t>Периодическая печать и издательство</t>
  </si>
  <si>
    <t>МУ Мегионские новости (содержание)</t>
  </si>
  <si>
    <t>ОБСЛУЖИВАНИЕ ГОСУДАРСТВЕННОГО И МУНИЦИПАЛЬНОГО ДОЛГА</t>
  </si>
  <si>
    <t>Департамент финансов (Обслуживание муниципального долга)</t>
  </si>
  <si>
    <t>Программа "Развитие информационного общества натерритории городского округа город Мегион на 2011-2013 годы"</t>
  </si>
  <si>
    <t>контрольные цифры</t>
  </si>
  <si>
    <t>предельный дефицит бюджета (10%)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</si>
  <si>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</si>
  <si>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МОУ ДОД ДЮСШ № 3 (Содержание)</t>
  </si>
  <si>
    <t>МУ ЦСП "Спорт - Альтаир" (Содержание)</t>
  </si>
  <si>
    <t>Департамент образования и молодежной политики (субсидии на финансовое обеспечение МАОУ "СОШ №9")</t>
  </si>
  <si>
    <t>Другие вопросы в области здравоохранения</t>
  </si>
  <si>
    <t>МУ "Капитальное строительство" -непрограмные инвестиции</t>
  </si>
  <si>
    <t>Департамент муниципальной собственности - подпрограмма "Стимулирование застройщиков по реализации проектов развития застроенных территорий" программы "Содействие жилищного строительства на 2011-2013 годы и на период до 2015 года"</t>
  </si>
  <si>
    <t>МУ "Капитальное строительство" -программа "Развитие транспортной системы Ханты-Мансийского автономного округа - Югры" на 2011-2013 годы, подпрограмма "Автомобильные дороги"</t>
  </si>
  <si>
    <t>Администрация города - субвенции на предоставление дополнительных мер социальной поддержки детям-сиротам  и детям, оставшимся без попечения родителей, а также лицам из числа детей-сирот  и детей, оставшихся без попечения родителей,усыновителям,приемным родителям.</t>
  </si>
  <si>
    <t>Администрация -программа "Развитие агропромышленного комплекса ХМАО-Югры в 2011-2013 годах"</t>
  </si>
  <si>
    <t>Департамент муниципальной собственности 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</si>
  <si>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Департамент образования и молодежной политики (субсидии на финансовое обеспечение МАУ "Комбинат общественного питания учреждений социальной сферы", субвенции по предоставлению учащимся завтраков и обедов )</t>
  </si>
  <si>
    <t>Программа "Центр народных художественных ремесел и промыслов" на 2011 год</t>
  </si>
  <si>
    <t xml:space="preserve"> -Администрация города </t>
  </si>
  <si>
    <t xml:space="preserve"> -МОУ ДОД Детская школа искусств им.Кузьмина </t>
  </si>
  <si>
    <t xml:space="preserve"> -МОУ ДОД Детская школа искусств № 2 </t>
  </si>
  <si>
    <t xml:space="preserve"> -МУ Централизованная библиотечная система</t>
  </si>
  <si>
    <t>Администрация города - ПИР по обустройству площади</t>
  </si>
  <si>
    <t>МОУ ДОД ДШИ им.А.Кузьмина  -программа "Культура Югры" на 2011-2013 годы и на перспективу до 2015 года подпрограмма "Художественное образование"</t>
  </si>
  <si>
    <t xml:space="preserve"> -МБУ"Центр гражданского и военно-патриотического воспитания молодежи"Форпост" им. Достовалова </t>
  </si>
  <si>
    <t>МБУ"Центр гражданского и военно-патриотического воспитания молодежи"Форпост" им. Достовалова (Содержание)</t>
  </si>
  <si>
    <t>Департамент муниципальной собственности ("Доступное жилье молодым - семьям", федеральный бюджет)</t>
  </si>
  <si>
    <t>Департамент муниципальной собственности целевая программа "Обеспечение охраны муниципальных образовательных и лечебно-профилактических учреждений городского округа город Мегион на 2011 год"</t>
  </si>
  <si>
    <t>5225603</t>
  </si>
  <si>
    <t>Программа ""Профилактика правонарушений в Ханты-Мансийском автономном округе - Югре на 2011-2013 годы"</t>
  </si>
  <si>
    <t>Подпрограмма "Безопасность дорожного движения"</t>
  </si>
  <si>
    <t>5222502</t>
  </si>
  <si>
    <t>Администрация города - 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</si>
  <si>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01</t>
  </si>
  <si>
    <t>00</t>
  </si>
  <si>
    <t>02</t>
  </si>
  <si>
    <t>03</t>
  </si>
  <si>
    <t>МЛПУ  Горбольница № 1- Ведомственная целевая программа "Анти-спид на 2011-2012 годы"</t>
  </si>
  <si>
    <t>МЛПУ Горбольница № 1 -Ведомственная целевая программа "Неотложные меры борьбы с туберкулезом на 2011-2012 годы"</t>
  </si>
  <si>
    <t xml:space="preserve">  -МЛПУ Городская  больница № 1</t>
  </si>
  <si>
    <t xml:space="preserve">  -МЛПУ Городская  больница № 2</t>
  </si>
  <si>
    <t xml:space="preserve"> -ДМС (Субвенции -обеспечение жильем  инвалидов войны и участников боевых действий, участников ВОВ, граждан, награжденных знаком" Жителю блокадного Ленинграда" (средства федерального бюджета)</t>
  </si>
  <si>
    <t>Программа  "Наш дом" на 2011-2013 годы и на период до 2020 года</t>
  </si>
  <si>
    <t xml:space="preserve"> -МУ "Капитальное строительство" </t>
  </si>
  <si>
    <t xml:space="preserve"> -МОУ  СОШ№ 1 </t>
  </si>
  <si>
    <t xml:space="preserve"> -МОУ  СОШ№ 2 </t>
  </si>
  <si>
    <t xml:space="preserve"> -МОУ  СОШ № 3 </t>
  </si>
  <si>
    <t xml:space="preserve"> -МОУ СОШ № 4 </t>
  </si>
  <si>
    <t xml:space="preserve"> -МОУ  № 5 "Гимназия" </t>
  </si>
  <si>
    <t xml:space="preserve"> -МОУ  СОШ № 6 </t>
  </si>
  <si>
    <t xml:space="preserve"> -МОУ  СОШ № 7</t>
  </si>
  <si>
    <t xml:space="preserve"> -МДОУ "Золотая рыбка" </t>
  </si>
  <si>
    <t xml:space="preserve"> -МДОУ "Елочка" </t>
  </si>
  <si>
    <t xml:space="preserve"> -МДОУ "Морозко" </t>
  </si>
  <si>
    <t xml:space="preserve"> -МДОУ "Крепыш" </t>
  </si>
  <si>
    <t xml:space="preserve"> -МДОУ "Незабудка" </t>
  </si>
  <si>
    <t xml:space="preserve"> -МДОУ "Буратино" </t>
  </si>
  <si>
    <t xml:space="preserve"> -МДОУ "Росинка" </t>
  </si>
  <si>
    <t xml:space="preserve"> -МДОУ "Сказка" </t>
  </si>
  <si>
    <t xml:space="preserve"> -МДОУ "Родничок" </t>
  </si>
  <si>
    <t xml:space="preserve"> -МДОУ "Белоснежка" </t>
  </si>
  <si>
    <t xml:space="preserve"> -Департамент образования и молодежной политики (субсидии на финансовое обеспечение МАОУ "СОШ №9")</t>
  </si>
  <si>
    <t>04</t>
  </si>
  <si>
    <t>06</t>
  </si>
  <si>
    <t>11</t>
  </si>
  <si>
    <t>13</t>
  </si>
  <si>
    <t>Подпрограмма 1 "Развитие потенциала молодежи" программы "Молодеж Югры" на 2011-2012 годы</t>
  </si>
  <si>
    <t>ДОиМП -программа "Культура Югры" на 2011-2013 годы и на перспективу до 2015 года подпрограмма "Художественное образование"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</si>
  <si>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</si>
  <si>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</si>
  <si>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</si>
  <si>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Средства местного бюджета</t>
  </si>
  <si>
    <t>Программа "Развитие информационного общества в г. Мегион"</t>
  </si>
  <si>
    <t xml:space="preserve"> -МОУ СОШ № 3 </t>
  </si>
  <si>
    <t xml:space="preserve">   -подпрограмма "Обеспечение жильем граждан, проживающих в жилых помещениях, непригодных для проживания"</t>
  </si>
  <si>
    <t xml:space="preserve">   -подпрограмма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</si>
  <si>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Ведомственная целевая программа "Образование" на 2011-2013 годы</t>
  </si>
  <si>
    <t>Ведомственная целевая программа на 2011-2013 годы  "Культура города Мегион на 2011 год"</t>
  </si>
  <si>
    <t>Ведомственная целевая программа на 2011-2013 годы  "Сохранение культурного наследия на 2011 год"</t>
  </si>
  <si>
    <t>Ведомственная целевая программа на 2011-2013 годы  "Безопасность в учреждениях культуры на 2011год"</t>
  </si>
  <si>
    <t>в том числе:</t>
  </si>
  <si>
    <t xml:space="preserve"> -МОУ СОШ № 1</t>
  </si>
  <si>
    <t xml:space="preserve"> -МОУ СОШ № 2 </t>
  </si>
  <si>
    <t xml:space="preserve"> -МЛПУ Горбольница № 2</t>
  </si>
  <si>
    <t xml:space="preserve"> -МЛПУ Стоматологическая поликлиника  </t>
  </si>
  <si>
    <t>МУ "Капитальное строительство" - капитальный ремонт жилого фонда</t>
  </si>
  <si>
    <t xml:space="preserve"> -Департамент образования и молодежной политики</t>
  </si>
  <si>
    <t xml:space="preserve"> -Департамент образования и молодежной политики (МАОУ "СОШ №9")</t>
  </si>
  <si>
    <t xml:space="preserve"> -МОУ ДОД ДЮСШ №2 </t>
  </si>
  <si>
    <t xml:space="preserve"> -МОУ ДОД ДЮСШ № 3 </t>
  </si>
  <si>
    <t xml:space="preserve"> -Департамент образования и молодежной политики (субсидии на финансовое обеспечение МАУ "Комбинат общественного питания учреждений социальной сферы")</t>
  </si>
  <si>
    <t>МУ "Капитальное строительство" (Содержание муниципального имущества)</t>
  </si>
  <si>
    <t>МБУ "МЦИКТ "Вектор" (Содержание)</t>
  </si>
  <si>
    <t xml:space="preserve"> -Департамент образования и молодёжной политики</t>
  </si>
  <si>
    <t xml:space="preserve"> -Управление физической культуры и спорта </t>
  </si>
  <si>
    <t xml:space="preserve"> -Департамент финансов</t>
  </si>
  <si>
    <t xml:space="preserve"> -МУ ЦСП "Спорт - Альтаир" </t>
  </si>
  <si>
    <t xml:space="preserve"> -МЛПУ ЦВЛД "Жемчужинка"  </t>
  </si>
  <si>
    <t>Администрация города (субсидии на финансовое обеспечение МАУ "Центр культуры и досуга")</t>
  </si>
  <si>
    <t xml:space="preserve">% исполнения к плану на год </t>
  </si>
  <si>
    <t xml:space="preserve">Всего          </t>
  </si>
  <si>
    <t>классификации расходов бюджета городского округа город Мегион</t>
  </si>
  <si>
    <t>(тыс. руб.)</t>
  </si>
  <si>
    <t>Наименование</t>
  </si>
  <si>
    <t>Рз</t>
  </si>
  <si>
    <t>Пр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</si>
  <si>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</si>
  <si>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</si>
  <si>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</si>
  <si>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</si>
  <si>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</si>
  <si>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</si>
  <si>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</si>
  <si>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</si>
  <si>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</si>
  <si>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Жилищно-коммунальное хозяйство</t>
  </si>
  <si>
    <t>Образование</t>
  </si>
  <si>
    <t>Другие вопросы в области образования</t>
  </si>
  <si>
    <t>Культура и кинематография</t>
  </si>
  <si>
    <t>Здравоохранение</t>
  </si>
  <si>
    <t>Социальная политика</t>
  </si>
  <si>
    <t>Пенсионное обеспечение</t>
  </si>
  <si>
    <t>Социальное обслуживание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</si>
  <si>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</si>
  <si>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</si>
  <si>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</si>
  <si>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культуры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</si>
  <si>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</si>
  <si>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</si>
  <si>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</si>
  <si>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</si>
  <si>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Наименование главного распорядителя, распорядителя, получателя средств бюджета городского округа</t>
  </si>
  <si>
    <t>Коды</t>
  </si>
  <si>
    <t>Ведомствен           ная статья</t>
  </si>
  <si>
    <t>Раздел</t>
  </si>
  <si>
    <t>Подраздел</t>
  </si>
  <si>
    <t>Целевая статья расходов</t>
  </si>
  <si>
    <t>Вид расхода</t>
  </si>
  <si>
    <t>Расходы, осуществляемы за счет  субвенций, субсидий и межбюджетных трансфертов других бюджетов</t>
  </si>
  <si>
    <t>ДУМА ГОРОДА</t>
  </si>
  <si>
    <t>011</t>
  </si>
  <si>
    <t>Функционирование законодательных (представительных) органов государственной власти и местного самоуправления</t>
  </si>
  <si>
    <t>Центральный аппарат</t>
  </si>
  <si>
    <t>0020400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</si>
  <si>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</si>
  <si>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</si>
  <si>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</si>
  <si>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</si>
  <si>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Руководительконтрольно-счетной палаты муниципального образования и его заместители</t>
  </si>
  <si>
    <t>0022500</t>
  </si>
  <si>
    <t>МКУ "Капитальное строительство"-паспортизация объекта"24-х квартирный жилой дом №2 по ул.Дружбы п.Высокий</t>
  </si>
  <si>
    <t>Администрация города (субсидии - льготным категориям населения за помывке в городской бане)</t>
  </si>
  <si>
    <t>Администрация города (компенсация выпадающих доходов учреждениям предоставляющимм населению коммунальные услуги  по  тарифам,  не  обеспечивающим возмещение издержек)</t>
  </si>
  <si>
    <t>МКУ "КС" - программа "Модернизация и реформирование жилищно-коммунального комплекса Ханты-Мансийского автономного округа - Югры" на 2011-2013 годы (строительство)</t>
  </si>
  <si>
    <t>МКУ "КС" -подпрограмма "Проектирование и строительство инженерных сетей"</t>
  </si>
  <si>
    <t>МКУ "Капитальное строительство" (непрограмное строительство)</t>
  </si>
  <si>
    <t>МКУ "КС"-благотворительное пожертвование на реконструкцию площади</t>
  </si>
  <si>
    <t xml:space="preserve"> - строительство, рекострукция</t>
  </si>
  <si>
    <t xml:space="preserve"> - капитальный ремонт, ремонт</t>
  </si>
  <si>
    <t>МКУ "КС" -непрограммные инвестиции</t>
  </si>
  <si>
    <t>МКУ "КС" -программа "Развитие транспортной системы Ханты-Мансийского автономного округа - Югры" на 2011-2013 годы, подпрограмма "Автомобильные дороги", в том числе:</t>
  </si>
  <si>
    <t>Руководитель счетной палаты органа местного самоуправления и их заместители</t>
  </si>
  <si>
    <t>Мероприятия в области информационно-коммуникационных технологий и связи</t>
  </si>
  <si>
    <t>АДМИНИСТРАЦИЯ ГОРОДА</t>
  </si>
  <si>
    <t>040</t>
  </si>
  <si>
    <t>Глава муниципального образования</t>
  </si>
  <si>
    <t>0020300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</si>
  <si>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</si>
  <si>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Составление списков кандидатов в присяжные заседатели федеральных судов общей юрисдикции в РФ)</t>
  </si>
  <si>
    <t>0014000</t>
  </si>
  <si>
    <t>500</t>
  </si>
  <si>
    <t>Резервные фонды местных администраций</t>
  </si>
  <si>
    <t>0700500</t>
  </si>
  <si>
    <t>Прочие расходы</t>
  </si>
  <si>
    <t>013</t>
  </si>
  <si>
    <t>Государственная регистрация актов гражданского состояния</t>
  </si>
  <si>
    <t>0013800</t>
  </si>
  <si>
    <t>Осуществление полномочичй по подготовке проведения статистических переписей</t>
  </si>
  <si>
    <t>0014301</t>
  </si>
  <si>
    <t>Субвенции на осуществление полномочий по подготовке проведения статистических переписей</t>
  </si>
  <si>
    <t>Выполнение функций государственными органами "Социально-экономическое развитие коренных малочисленных народов Севера Ханты-Мансийского автономного округа-Югры" на 2008-2012 годы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</si>
  <si>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</si>
  <si>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</si>
  <si>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Выполнение других обязательств государства</t>
  </si>
  <si>
    <t>0920300</t>
  </si>
  <si>
    <t>Воинские формирования (органы, подразделения)</t>
  </si>
  <si>
    <t xml:space="preserve"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</t>
  </si>
  <si>
    <t>014</t>
  </si>
  <si>
    <t xml:space="preserve">Военный  персонал  </t>
  </si>
  <si>
    <t>Функционирование органов в сфере национальной безопасности, правоохранительной деятельности и обороны</t>
  </si>
  <si>
    <t>Пособия и компенсации военнослужащим, приравненным к ним лицам, а также уволенным из их числа</t>
  </si>
  <si>
    <t>005</t>
  </si>
  <si>
    <t>Вещевое обеспечение</t>
  </si>
  <si>
    <t>Целевые программы муниципальных образований</t>
  </si>
  <si>
    <t>Долгосрочная целевая программа городского округа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</si>
  <si>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</si>
  <si>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</si>
  <si>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</si>
  <si>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Поисковые и аварийно-спасательные учреждения</t>
  </si>
  <si>
    <t>Выполнение функций бюджетными учреждениями</t>
  </si>
  <si>
    <t>001</t>
  </si>
  <si>
    <t>Региональные целевые программы</t>
  </si>
  <si>
    <t>5220000</t>
  </si>
  <si>
    <t>5222501</t>
  </si>
  <si>
    <t>5224500</t>
  </si>
  <si>
    <t>Программа "Развитие агропромышленного комплекса ХМАО-Югры в 2011-2013 годах"</t>
  </si>
  <si>
    <t>Автомобильный транспорт</t>
  </si>
  <si>
    <t>Субсидии юридическим лицам</t>
  </si>
  <si>
    <t>006</t>
  </si>
  <si>
    <t>Информационные технологии и связь</t>
  </si>
  <si>
    <t>Муниципальные целевые программы</t>
  </si>
  <si>
    <t>Непрограмные инвестиции в основные фонды</t>
  </si>
  <si>
    <t>1020102</t>
  </si>
  <si>
    <t>003</t>
  </si>
  <si>
    <t>Реализация государственных функций в области национальной экономики</t>
  </si>
  <si>
    <t>0929900</t>
  </si>
  <si>
    <t>Мероприятия в области строительства, архитектуры и градостроительства</t>
  </si>
  <si>
    <t>3380000</t>
  </si>
  <si>
    <t>Программа "Поддержка и развитие малого и среднего предпринимательства на территории городского округа город Мегион на 2011-2015 годы"</t>
  </si>
  <si>
    <t>Программа "Поддержка и развитие малого и среднего предпринимательства на территории ХМАО-Югры на 2011-2013 годы"</t>
  </si>
  <si>
    <t>5220400</t>
  </si>
  <si>
    <t>Капитальный ремонт муниципального жилищного фонда</t>
  </si>
  <si>
    <t>3500200</t>
  </si>
  <si>
    <t>Программа Капитальный ремонт жилого фонда"</t>
  </si>
  <si>
    <t>5227000</t>
  </si>
  <si>
    <t xml:space="preserve">Мероприятия по ремонту многоквартирных домов </t>
  </si>
  <si>
    <t>0980000</t>
  </si>
  <si>
    <t xml:space="preserve">Адресная программа "Капитальный  ремонт  многоквартирных  домов" </t>
  </si>
  <si>
    <t>Мероприятия в области коммунального хозяйства</t>
  </si>
  <si>
    <t xml:space="preserve">Субсидии юридическим лицам </t>
  </si>
  <si>
    <t>3510500</t>
  </si>
  <si>
    <t>3510300</t>
  </si>
  <si>
    <t>5222100</t>
  </si>
  <si>
    <t xml:space="preserve">Программа "Модернизация и реформирование жилищно-коммунального комплекса Ханты-Мансийского автономного округа - Югры" на 2011-2013 годы </t>
  </si>
  <si>
    <t>Подпрограмма "Проектирование и строительство инженерных сетей"</t>
  </si>
  <si>
    <t>5222706</t>
  </si>
  <si>
    <t>Программа "Энергосбережение и повышение энергетической эффективности и энергобезопасности муниципального образования городской округ город Мегион"</t>
  </si>
  <si>
    <t>Программа "Подготовка к осенне-зимнему периоду"</t>
  </si>
  <si>
    <t>Исполнение  расходов бюджета городского округа города Мегион на 01.10.2011 года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</si>
  <si>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</si>
  <si>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6000200</t>
  </si>
  <si>
    <t>Увеличение стоимости основных средств</t>
  </si>
  <si>
    <t>Программа "Развитие транспортной системы Югры"</t>
  </si>
  <si>
    <t>Программа "Новая школа -Югры" на 2011-2013 годы</t>
  </si>
  <si>
    <t>Подпрограмма "Обеспечение комплексной безопасности и комфортных условий образовательного процесса"</t>
  </si>
  <si>
    <t>Подпрограмма "Развитие материально-технической базы сферы образования"</t>
  </si>
  <si>
    <t>Программа "Развитие материально-технической базы  дошкольных образовательных учреждений в Ханты-Мансийском автономном округе - Югре" на 2007-2010 годы</t>
  </si>
  <si>
    <t>5224400</t>
  </si>
  <si>
    <t>7950000</t>
  </si>
  <si>
    <t>Учреждения по внешкольной работе с детьми</t>
  </si>
  <si>
    <t>Обеспечение деятельности подведомственных учреждений</t>
  </si>
  <si>
    <t>Программа "Культура Югры" на 2011-2013 годы и на перспективу до 2015 года</t>
  </si>
  <si>
    <t>Подпрограмма "Художественное образование"</t>
  </si>
  <si>
    <t>Программа "Развитие материально-технической базы социальной сферы Ханты-Мансийского автономного округа - Югры" на 2006-2010 годы</t>
  </si>
  <si>
    <t>5222600</t>
  </si>
  <si>
    <t>Подпрограмма "Развитие материально-технической базы учреждений образования Ханты-Мансийского автономного округа - Югры"</t>
  </si>
  <si>
    <t>5222601</t>
  </si>
  <si>
    <t xml:space="preserve">Мероприятия по организации оздоровительной кампании детей </t>
  </si>
  <si>
    <t>4320200</t>
  </si>
  <si>
    <t xml:space="preserve">Культура и кинематография </t>
  </si>
  <si>
    <t>Мероприятия в сфере культуры, кинематографии и средств массовой информации</t>
  </si>
  <si>
    <t>4400200</t>
  </si>
  <si>
    <t>Комплектование книжных фондов библиотек муниципальных образований</t>
  </si>
  <si>
    <t>5222800</t>
  </si>
  <si>
    <t>Подпрограмма"Библиотечное дело"</t>
  </si>
  <si>
    <t xml:space="preserve">Подпрограмма "Обеспечение комплексной безопасности и комфортных условий в учреждениях культуры" </t>
  </si>
  <si>
    <t>Подпрограмма "Развитие материально-технической базы учреждений культуры Ханты-Мансийского автономного округа - Югры"</t>
  </si>
  <si>
    <t>5222603</t>
  </si>
  <si>
    <t>Дворцы и дома культуры, другие учреждения культуры и средств массовой информации</t>
  </si>
  <si>
    <t>Субсидии некомерческим организациям</t>
  </si>
  <si>
    <t>019</t>
  </si>
  <si>
    <t>Музеи и постоянные выставки</t>
  </si>
  <si>
    <t>Библиотеки</t>
  </si>
  <si>
    <t>4500000</t>
  </si>
  <si>
    <t>4508500</t>
  </si>
  <si>
    <t>024</t>
  </si>
  <si>
    <t>Ведомственная целевая программа "Центр народных художественных ремесел и промыслов" на 2011 год</t>
  </si>
  <si>
    <t>Ведомственная целевая программа  на 2011-2013 годы "Культура города Мегион на 2011год"</t>
  </si>
  <si>
    <t>Больницы, клиники, госпитали, медико-санитарные части</t>
  </si>
  <si>
    <r>
      <t xml:space="preserve"> Охрана семьи и детства</t>
    </r>
    <r>
      <rPr>
        <sz val="18"/>
        <color indexed="8"/>
        <rFont val="Calibri"/>
        <family val="2"/>
      </rPr>
      <t>.</t>
    </r>
  </si>
  <si>
    <t>Ведомственная целевая программа "Анти-спид на 2011-2012 годы"</t>
  </si>
  <si>
    <t>Ведомственная целевая программа "Неотложные меры борьбы с туберкулезом на 2011-2012 годы"</t>
  </si>
  <si>
    <t>Ведомственная целевая программа "Пожарная безопасность в муниципальных учреждениях здравоохранения городского округа город Мегион на 2011-2013 годы"</t>
  </si>
  <si>
    <t>Поликлиники, амбулатории, диагностические центры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</si>
  <si>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</si>
  <si>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федерального бюджета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</si>
  <si>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</t>
  </si>
  <si>
    <t>Программа "Современное здравоохранение Югры" на 2011-2013 годы</t>
  </si>
  <si>
    <t xml:space="preserve">Подпрограмма "Развитие материально-технической базы учреждений здравоохранения" </t>
  </si>
  <si>
    <t>Доплаты к пенсиям государственных служащих субьектов РФ и муниципальных служащих</t>
  </si>
  <si>
    <t>Социальные выплаты</t>
  </si>
  <si>
    <t>Учреждения социального обслуживания населения</t>
  </si>
  <si>
    <t>Социальная помощь</t>
  </si>
  <si>
    <t>Закон автономного округа от 07июля 2004года № 45-оз" О поддержке семьи, материнства, отцовства и детства в Ханты-Мансийском автономном округе-Югре"</t>
  </si>
  <si>
    <t>Субвенции на обеспечение бесплатными молочными продуктами питания детей до трёх лет</t>
  </si>
  <si>
    <t>Закон автономного округа от 07ноября 2006года № 115-оз" О мерах социальной поддержки отдельных категорий граждан в Ханты-Мансийском автономном округе -Югре"</t>
  </si>
  <si>
    <t>Субвенции на бесплатное изготовление и ремонт зубных протезов</t>
  </si>
  <si>
    <t>Закон автономного округа от 19 июля 2006 года №83-оз "О социальной поддержке педагогических работников и иных категорий граждан, проживающих и работающих в сельской местности, рабочих поселках (поселках городского типа) Ханты-Мансийского автномного округа-Югры, по оплате жилого помещения и коммунальных услуг</t>
  </si>
  <si>
    <t xml:space="preserve">Субвенция на предоставление мер соцподдержки педработникам и иным категориям граждан, проживающих и работающихв в сельской местности по оплате жилого помещения и коммунальных услуг </t>
  </si>
  <si>
    <t>Пособия лицам, являющимся сотрудниками милиции, получившим телесные повреждения, исключающие возможность дальнейшего прохождения службы, а также семьям и иждевенцам сотрудников милиции, погибших (умерших) в связи с осуществлением служебной деятельности</t>
  </si>
  <si>
    <t>5142301</t>
  </si>
  <si>
    <t>Мероприятия в области социальной политики</t>
  </si>
  <si>
    <t>5140100</t>
  </si>
  <si>
    <t>Субвенции на предоставление дополнительных мер социальной поддержки детей-сирот и детей, оставшихся без попечения родителей,усыновителей,приемных родителей.</t>
  </si>
  <si>
    <t>Субвенции на предоставление дополнительных мер социальной поддержки семьям опекунов на содержание подопечных детей (в семье опекуна и приемной семье)</t>
  </si>
  <si>
    <t>5201300</t>
  </si>
  <si>
    <t>Субвенции на предоставление дополнительных мер социальной поддержки  приемным родителям</t>
  </si>
  <si>
    <t>Субвенции на предоставление дополнительных мер социальной поддержки детей-сирот и детей, оставшихся без попечения родителей</t>
  </si>
  <si>
    <t>Программа "Развитие физической культуры и спорта в Ханты-Мансийском автономном округе - Югре" на 2011-2013 годы</t>
  </si>
  <si>
    <t>Периодические издания, учрежденные органами законодательной и исполнительной власти</t>
  </si>
  <si>
    <t>ДЕПАРТАМЕНТ МУНИЦИПАЛЬНОЙ СОБСТВЕННОСТИ</t>
  </si>
  <si>
    <t>070</t>
  </si>
  <si>
    <t>Руководство и управление в сфере установленных функций</t>
  </si>
  <si>
    <t>Реализация государственной политики в области приватизации и управленнии государственной и муниципальной  собственностью</t>
  </si>
  <si>
    <t>0900000</t>
  </si>
  <si>
    <t>Мероприятия по землеустройству и землепользованию</t>
  </si>
  <si>
    <t>Программа "Улучшение жилищных условий населения Ханты-Мансийского автономного округа - Югры" на 2005-2015 годы, в том числе:</t>
  </si>
  <si>
    <t>5222700</t>
  </si>
  <si>
    <t>Подпрограмма "Профилактика правонарушений"</t>
  </si>
  <si>
    <t>Программа профилактика правонарушений в ХМАО-Югре на 2011-2013 годы</t>
  </si>
  <si>
    <t>Подпрограмма "Стимулирование застройщиков по реализации проектов развития застроенных территорий" программы "Содействие развитию жилищного строительства на 2011-2013 годы и на период до 2015 года"</t>
  </si>
  <si>
    <t>5225908</t>
  </si>
  <si>
    <t>Федеральные целевые программы</t>
  </si>
  <si>
    <t xml:space="preserve">Доступное жилье молодым 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</si>
  <si>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</si>
  <si>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Обеспечение жильем инвалидов войны и участников боевых действий, участников ВОВ, ветеранов боевых действий, военнослужащих, членов семей погибших (умерших) участников ВОВ, инвалидов и семй, имеющих детей - инвалидов</t>
  </si>
  <si>
    <t xml:space="preserve">ДЕПАРТАМЕНТ ФИНАНСОВ </t>
  </si>
  <si>
    <t>050</t>
  </si>
  <si>
    <t>795000</t>
  </si>
  <si>
    <t>Процентные платежи по долговым обязательствам</t>
  </si>
  <si>
    <t>Процентные платежи по муниципальному долгу</t>
  </si>
  <si>
    <t>0650300</t>
  </si>
  <si>
    <t xml:space="preserve">ДЕПАРТАМЕНТ ОБРАЗОВАНИЯ И МОЛОДЕЖНОЙ ПОЛИТИКИ </t>
  </si>
  <si>
    <t>080</t>
  </si>
  <si>
    <t>Мероприятия, направленные на снижение напряженности на рынке труда (средства автономного округа)</t>
  </si>
  <si>
    <t>Мероприятия, направленные на снижение напряженности на рынке труда (средства федерального бюджета)</t>
  </si>
  <si>
    <t>5100301</t>
  </si>
  <si>
    <t>Детские дошкольные учреждения</t>
  </si>
  <si>
    <t>Школы-детские сады, школы начальные, неполные средние и средние</t>
  </si>
  <si>
    <t>Ежемесячное денежное вознаграждение за классное руководство</t>
  </si>
  <si>
    <t>Субвенции местным бюджетам на ежемесячное денежное вознаграждение за классное руководство из федерального бюджета</t>
  </si>
  <si>
    <t>5200901</t>
  </si>
  <si>
    <t>Субвенции местным бюджетам на ежемесячное денежное вознаграждение за классное руководство из бюджета автономного округа</t>
  </si>
  <si>
    <t xml:space="preserve">Программа "Новая школа  - Югры" на 2010-2013 годы </t>
  </si>
  <si>
    <t>Подпрограмма "Инновационное развитие образования"</t>
  </si>
  <si>
    <t>Организационно-воспитательная работа с молодежью</t>
  </si>
  <si>
    <t>Проведение мероприятий для детей и молодежи</t>
  </si>
  <si>
    <t>Программа "Молодеж Югры" на 2011-2012 годы, подпрограмма 1 "Развитие потенциала молодежи"</t>
  </si>
  <si>
    <t>5220101</t>
  </si>
  <si>
    <t>Уточнено  решением Думы города Мегиона от 27.09.2011 №182</t>
  </si>
  <si>
    <t>Ведомственная целевая программа  "Совершенствование организации и осуществление мероприятий по работе с детьми, подростками и молодежью на 2011-2013 годы"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</si>
  <si>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</si>
  <si>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</si>
  <si>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</si>
  <si>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</si>
  <si>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Иные безвозмездные и безвозвратные перечисления</t>
  </si>
  <si>
    <t>Субвенция на выплату компенсации части родителькой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</si>
  <si>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УПРАВЛЕНИЕ ФИЗИЧЕСКОЙ КУЛЬТУРЫ И СПОРТА</t>
  </si>
  <si>
    <t>090</t>
  </si>
  <si>
    <t>Центры спортивной подготовки (сборные команды)</t>
  </si>
  <si>
    <t>Ведомственная целевая программа "Физкультура и спорт в городском округе город Мегион" на 2011-2013 годы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</si>
  <si>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</si>
  <si>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ВСЕГО:</t>
  </si>
  <si>
    <t>тыс. рублей</t>
  </si>
  <si>
    <t>№ п\п</t>
  </si>
  <si>
    <t>Подраз      дел</t>
  </si>
  <si>
    <t>Вид расходов</t>
  </si>
  <si>
    <t>Ведомственная статья расходов</t>
  </si>
  <si>
    <t>Сумма на 2011  год</t>
  </si>
  <si>
    <t>Объем средств, формируемый в рамках целевых программ</t>
  </si>
  <si>
    <t>в том числе</t>
  </si>
  <si>
    <t>Федеральные средства</t>
  </si>
  <si>
    <t>Окружные средства</t>
  </si>
  <si>
    <t>Собственные средства</t>
  </si>
  <si>
    <t>Перечень региональных целевых программ  Ханты-Мансийского автономного округа-Югры и городского округа</t>
  </si>
  <si>
    <t>1.1</t>
  </si>
  <si>
    <t>Подпрограмма "Обеспечение жилыми помещениями граждан, проживающих в жилых помещениях, непригодных для проживания"</t>
  </si>
  <si>
    <t>1.2</t>
  </si>
  <si>
    <t>Подпрограмма "Строительство и (или) приобретение жилых помещений для предоставления на условиях социального найма, формирование маневренного жилищного фонда"</t>
  </si>
  <si>
    <t>1.3</t>
  </si>
  <si>
    <t>2</t>
  </si>
  <si>
    <t>Программа "Развитие транспортной системы Ханты-Мансийского автономного округа - Югры" на 2011-2013 годы</t>
  </si>
  <si>
    <t>2.1</t>
  </si>
  <si>
    <t>Городская целевая программа "Организация летнего отдыха, оздоровления и трудозанятости детей, подростков и молодежи городского округа город Мегион", Благотворительные пожертвования ОАО СН-МНГ, в том числе:</t>
  </si>
  <si>
    <t>Подпрограмма "Автомобильные дороги"</t>
  </si>
  <si>
    <t>3</t>
  </si>
  <si>
    <t>4</t>
  </si>
  <si>
    <t>Программа "Модернизация и реформирование жилищно-коммунального комплекса Ханты-Мансийского автономного округа - Югры" на 2011-2013 годы</t>
  </si>
  <si>
    <t>5</t>
  </si>
  <si>
    <t>6</t>
  </si>
  <si>
    <t xml:space="preserve">Программа "Новая школа Югры" </t>
  </si>
  <si>
    <t>6.1</t>
  </si>
  <si>
    <t>6.2</t>
  </si>
  <si>
    <t>6.3</t>
  </si>
  <si>
    <t>7</t>
  </si>
  <si>
    <t>7.1</t>
  </si>
  <si>
    <t>7.2</t>
  </si>
  <si>
    <t>8</t>
  </si>
  <si>
    <t>8.1</t>
  </si>
  <si>
    <t>8.2</t>
  </si>
  <si>
    <t>Подпрограмма "Библиотечное дело"</t>
  </si>
  <si>
    <t>8.3</t>
  </si>
  <si>
    <t>Подпрограмма "Обеспечение комплексной безопасности и комфортных условий в учреждениях культуры"</t>
  </si>
  <si>
    <t>9</t>
  </si>
  <si>
    <t>9.1</t>
  </si>
  <si>
    <t>Подпрограмма "Развитие материально-технической базы учреждений здравоохранения"</t>
  </si>
  <si>
    <t>Программа по капитальному ремонту многоквартирных домов "Наш дом" на 2011-2013 годы и на период до 2020 года</t>
  </si>
  <si>
    <t>Подпрограмма "Профилактика правонарушений" программы  "Профилактика правонарушений в Ханты-Мансийском автономном округе - Югре на 2011-2013 годы"</t>
  </si>
  <si>
    <t>Адресная программа "Капитальный  ремонт  многоквартирных  домов"</t>
  </si>
  <si>
    <t>12.1</t>
  </si>
  <si>
    <t>Мероприятия по капитальному ремонту многоквартирных домов</t>
  </si>
  <si>
    <t>15</t>
  </si>
  <si>
    <t>Программа "Содействие развитию жилищного строительства на 2011-2013 годы и на период до 2015 года"</t>
  </si>
  <si>
    <t>15.1</t>
  </si>
  <si>
    <t xml:space="preserve">Подпрограмма "Стимулирование застройщиков по реализации проектов развития застроенных территорий" </t>
  </si>
  <si>
    <t>16</t>
  </si>
  <si>
    <t xml:space="preserve">Программа "Содействие занятости населения" </t>
  </si>
  <si>
    <t>16.1</t>
  </si>
  <si>
    <t xml:space="preserve">Дополнительные мероприятия, направленные на снижение напряженности на рынке труда </t>
  </si>
  <si>
    <t>17</t>
  </si>
  <si>
    <t>18</t>
  </si>
  <si>
    <t>Программа "Молодеж Югры" на 2011-2012 годы</t>
  </si>
  <si>
    <t>Подпрограмма 1 "Развитие потенциала молодежи"</t>
  </si>
  <si>
    <t>ИТОГО по целевым программам автономного округа и федерального бюджета</t>
  </si>
  <si>
    <t>Перечень целевых программ   городского округа город Мегион</t>
  </si>
  <si>
    <t>Программа "Комплексные мероприятия по профилактике правонарушений на территории городского округа город Мегион на 2011-2013 годы"</t>
  </si>
  <si>
    <t>6000500</t>
  </si>
  <si>
    <t>Прочие мероприятия по благоустройству</t>
  </si>
  <si>
    <t>6000400</t>
  </si>
  <si>
    <t>Организация и содержание мест захоронения</t>
  </si>
  <si>
    <t>Программа  "Мероприятия по профилактике терроризма и экстремизма, а также минимизации и (или) ликвидации последствий проявлений терроризма и экстремизма в границах городского округа город мегион на 2011-2015 годы"</t>
  </si>
  <si>
    <t xml:space="preserve">Программа содержания и текущего ремонта автомобильных дорог </t>
  </si>
  <si>
    <t xml:space="preserve">Программа по подготовке объектов ЖКХ к эксплуатации в осенне-зимний период </t>
  </si>
  <si>
    <t xml:space="preserve">Программа содержания объектов внешнего благоустройства </t>
  </si>
  <si>
    <t>ИТОГО по городским целевым программам</t>
  </si>
  <si>
    <t>ВСЕГО</t>
  </si>
  <si>
    <t>Цел</t>
  </si>
  <si>
    <t>Всего субвенций</t>
  </si>
  <si>
    <t xml:space="preserve">Руководство и управление в сфере установленных функций 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</si>
  <si>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</si>
  <si>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00140000</t>
  </si>
  <si>
    <t>Субвенции бюджетам на осуществление полномочий по государственной регистрации актов гражданского состояния из федерального бюджета</t>
  </si>
  <si>
    <t>0013801</t>
  </si>
  <si>
    <t xml:space="preserve">Субвенции бюджетам на осуществление полномочий по государственной регистрации актов гражданского состояния из бюджета автономного округа </t>
  </si>
  <si>
    <t>0013802</t>
  </si>
  <si>
    <t>Руководство и управление в сфере установленных функций органов местного самоуправления</t>
  </si>
  <si>
    <t>Субвенции местным бюджетам на осуществление полномочий по хранению, комплектованию, учету  и использованию архивных документов, относящихся к государственной собственности</t>
  </si>
  <si>
    <t>Образование и организация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</si>
  <si>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</si>
  <si>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Субвенции местным бюджетам на осуществление полномочий в области оборота этилового спирта, алкогольной и спиртосодержащей продукции</t>
  </si>
  <si>
    <t>Субвенции местным бюджетам на реализацию программы "Развитие агропромышленного комплекса ХМАО-Югры в 2011-2013 годах"</t>
  </si>
  <si>
    <t>5225700</t>
  </si>
  <si>
    <t>тыс.рублей</t>
  </si>
  <si>
    <t>Утверждено решением Думы  от 27.09.2011 № 182</t>
  </si>
  <si>
    <t xml:space="preserve">Начальник отдела бюджетного планирования и финансирования                                                                                                        </t>
  </si>
  <si>
    <t xml:space="preserve"> - МУ Служба спасения</t>
  </si>
  <si>
    <t>Администрация субвенции ФБ на возмещение части затрат на закупку кормов для маточного поголовья крупного скота</t>
  </si>
  <si>
    <t>Департамент муниципальной собственности - капитальный ремонт жилого фонда</t>
  </si>
  <si>
    <t>Департамент муниципальной собственности - приобретение служебного жилого помещения для начальника ОВД</t>
  </si>
  <si>
    <t>Администрация (иные межбюджетные трансферты на реконструкцию и модернизацию сетей теплоснабжения для полготовки к осенне-зимнему периоду</t>
  </si>
  <si>
    <t>Департамент образования Программа "Профилактика правонарушений а ХМАО-Югре на 2011-2013 годы" подпрограмма "Безопасность дорожного движения"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</si>
  <si>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порядке:</t>
  </si>
  <si>
    <t>4200000</t>
  </si>
  <si>
    <t>Субвенции местным бюджетам на обеспечение прав детей-инвалидов и семей, имеющих детей-инвалидов, на образование, воспитание и обучение</t>
  </si>
  <si>
    <t>4209900</t>
  </si>
  <si>
    <t>Субвенции местным бюджетам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(администрирование рабочих мест)</t>
  </si>
  <si>
    <t>Ежемесячное денежное вознаграждение за классное руководство:</t>
  </si>
  <si>
    <t xml:space="preserve">Субвенции местным бюджетам на ежемесячное денежное вознаграждение за классное руководство из бюджета автономного округа </t>
  </si>
  <si>
    <t>4210000</t>
  </si>
  <si>
    <t>4219900</t>
  </si>
  <si>
    <t>Субвенции местным бюджетам на реализацию основных общеобразовательных программ</t>
  </si>
  <si>
    <t>Субвенции местным бюджетам по предоставлению учащимся муниципальных общеобразовательных учреждений завтраков и обедов</t>
  </si>
  <si>
    <t>Субвенции местным бюджетам по информационному обеспечению общеобразовательных учреждений</t>
  </si>
  <si>
    <t>4320000</t>
  </si>
  <si>
    <t>Субвенции местным бюджетам на организацию отдыха и оздоровления детей</t>
  </si>
  <si>
    <t>4359900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</si>
  <si>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помощи:</t>
  </si>
  <si>
    <t xml:space="preserve">Денежные выплаты медицинскому персоналу фельдшерско-акушерских пунктов, врачам, фельдшерам и медицинским сестрам скорой медицинской помощи из бюджета автономного округа </t>
  </si>
  <si>
    <t>5050000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</si>
</sst>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#,##0.000"/>
    <numFmt numFmtId="187" formatCode="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</numFmts>
  <fonts count="7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20"/>
      <name val="Calibri"/>
      <family val="2"/>
    </font>
    <font>
      <b/>
      <sz val="20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sz val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8"/>
      <name val="Calibri"/>
      <family val="2"/>
    </font>
    <font>
      <sz val="12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20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1" borderId="7" applyNumberFormat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8" fillId="4" borderId="0" applyNumberFormat="0" applyBorder="0" applyAlignment="0" applyProtection="0"/>
  </cellStyleXfs>
  <cellXfs count="666">
    <xf numFmtId="0" fontId="0" fillId="0" borderId="0" xfId="0" applyAlignment="1">
      <alignment/>
    </xf>
    <xf numFmtId="0" fontId="2" fillId="0" borderId="0" xfId="53" applyFont="1">
      <alignment/>
      <protection/>
    </xf>
    <xf numFmtId="0" fontId="0" fillId="0" borderId="0" xfId="53">
      <alignment/>
      <protection/>
    </xf>
    <xf numFmtId="0" fontId="6" fillId="0" borderId="10" xfId="53" applyFont="1" applyBorder="1" applyAlignment="1">
      <alignment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0" fontId="2" fillId="0" borderId="12" xfId="53" applyFont="1" applyBorder="1" applyAlignment="1">
      <alignment wrapText="1"/>
      <protection/>
    </xf>
    <xf numFmtId="49" fontId="2" fillId="0" borderId="13" xfId="53" applyNumberFormat="1" applyFont="1" applyBorder="1" applyAlignment="1">
      <alignment horizontal="center" wrapText="1"/>
      <protection/>
    </xf>
    <xf numFmtId="0" fontId="6" fillId="0" borderId="12" xfId="53" applyFont="1" applyBorder="1" applyAlignment="1">
      <alignment wrapText="1"/>
      <protection/>
    </xf>
    <xf numFmtId="49" fontId="6" fillId="0" borderId="13" xfId="53" applyNumberFormat="1" applyFont="1" applyBorder="1" applyAlignment="1">
      <alignment horizontal="center" wrapText="1"/>
      <protection/>
    </xf>
    <xf numFmtId="0" fontId="6" fillId="0" borderId="14" xfId="53" applyFont="1" applyBorder="1" applyAlignment="1">
      <alignment wrapText="1"/>
      <protection/>
    </xf>
    <xf numFmtId="49" fontId="6" fillId="0" borderId="15" xfId="53" applyNumberFormat="1" applyFont="1" applyBorder="1" applyAlignment="1">
      <alignment wrapText="1"/>
      <protection/>
    </xf>
    <xf numFmtId="0" fontId="2" fillId="24" borderId="0" xfId="53" applyFont="1" applyFill="1" applyAlignment="1">
      <alignment wrapText="1"/>
      <protection/>
    </xf>
    <xf numFmtId="0" fontId="5" fillId="24" borderId="12" xfId="53" applyFont="1" applyFill="1" applyBorder="1" applyAlignment="1">
      <alignment wrapText="1"/>
      <protection/>
    </xf>
    <xf numFmtId="49" fontId="7" fillId="24" borderId="13" xfId="53" applyNumberFormat="1" applyFont="1" applyFill="1" applyBorder="1" applyAlignment="1">
      <alignment horizontal="center" wrapText="1"/>
      <protection/>
    </xf>
    <xf numFmtId="180" fontId="5" fillId="24" borderId="11" xfId="53" applyNumberFormat="1" applyFont="1" applyFill="1" applyBorder="1" applyAlignment="1">
      <alignment wrapText="1"/>
      <protection/>
    </xf>
    <xf numFmtId="180" fontId="5" fillId="24" borderId="13" xfId="53" applyNumberFormat="1" applyFont="1" applyFill="1" applyBorder="1" applyAlignment="1">
      <alignment wrapText="1"/>
      <protection/>
    </xf>
    <xf numFmtId="0" fontId="10" fillId="24" borderId="12" xfId="53" applyFont="1" applyFill="1" applyBorder="1" applyAlignment="1">
      <alignment wrapText="1"/>
      <protection/>
    </xf>
    <xf numFmtId="49" fontId="11" fillId="24" borderId="13" xfId="53" applyNumberFormat="1" applyFont="1" applyFill="1" applyBorder="1" applyAlignment="1">
      <alignment horizontal="center" wrapText="1"/>
      <protection/>
    </xf>
    <xf numFmtId="180" fontId="11" fillId="24" borderId="11" xfId="53" applyNumberFormat="1" applyFont="1" applyFill="1" applyBorder="1" applyAlignment="1">
      <alignment wrapText="1"/>
      <protection/>
    </xf>
    <xf numFmtId="180" fontId="11" fillId="24" borderId="13" xfId="53" applyNumberFormat="1" applyFont="1" applyFill="1" applyBorder="1" applyAlignment="1">
      <alignment wrapText="1"/>
      <protection/>
    </xf>
    <xf numFmtId="0" fontId="4" fillId="24" borderId="16" xfId="53" applyFont="1" applyFill="1" applyBorder="1" applyAlignment="1">
      <alignment wrapText="1"/>
      <protection/>
    </xf>
    <xf numFmtId="0" fontId="5" fillId="24" borderId="17" xfId="53" applyFont="1" applyFill="1" applyBorder="1" applyAlignment="1">
      <alignment wrapText="1"/>
      <protection/>
    </xf>
    <xf numFmtId="49" fontId="7" fillId="24" borderId="18" xfId="53" applyNumberFormat="1" applyFont="1" applyFill="1" applyBorder="1" applyAlignment="1">
      <alignment horizontal="center" wrapText="1"/>
      <protection/>
    </xf>
    <xf numFmtId="180" fontId="5" fillId="24" borderId="19" xfId="53" applyNumberFormat="1" applyFont="1" applyFill="1" applyBorder="1" applyAlignment="1">
      <alignment wrapText="1"/>
      <protection/>
    </xf>
    <xf numFmtId="180" fontId="5" fillId="24" borderId="18" xfId="53" applyNumberFormat="1" applyFont="1" applyFill="1" applyBorder="1" applyAlignment="1">
      <alignment wrapText="1"/>
      <protection/>
    </xf>
    <xf numFmtId="0" fontId="5" fillId="24" borderId="10" xfId="53" applyFont="1" applyFill="1" applyBorder="1" applyAlignment="1">
      <alignment wrapText="1"/>
      <protection/>
    </xf>
    <xf numFmtId="49" fontId="7" fillId="24" borderId="11" xfId="53" applyNumberFormat="1" applyFont="1" applyFill="1" applyBorder="1" applyAlignment="1">
      <alignment horizontal="center" wrapText="1"/>
      <protection/>
    </xf>
    <xf numFmtId="0" fontId="4" fillId="24" borderId="20" xfId="53" applyFont="1" applyFill="1" applyBorder="1" applyAlignment="1">
      <alignment wrapText="1"/>
      <protection/>
    </xf>
    <xf numFmtId="0" fontId="5" fillId="24" borderId="17" xfId="53" applyFont="1" applyFill="1" applyBorder="1" applyAlignment="1">
      <alignment vertical="center" wrapText="1"/>
      <protection/>
    </xf>
    <xf numFmtId="0" fontId="5" fillId="24" borderId="20" xfId="53" applyFont="1" applyFill="1" applyBorder="1" applyAlignment="1">
      <alignment wrapText="1"/>
      <protection/>
    </xf>
    <xf numFmtId="180" fontId="5" fillId="24" borderId="13" xfId="53" applyNumberFormat="1" applyFont="1" applyFill="1" applyBorder="1" applyAlignment="1">
      <alignment horizontal="right" wrapText="1"/>
      <protection/>
    </xf>
    <xf numFmtId="4" fontId="5" fillId="24" borderId="13" xfId="53" applyNumberFormat="1" applyFont="1" applyFill="1" applyBorder="1" applyAlignment="1">
      <alignment horizontal="right" wrapText="1"/>
      <protection/>
    </xf>
    <xf numFmtId="180" fontId="5" fillId="24" borderId="21" xfId="53" applyNumberFormat="1" applyFont="1" applyFill="1" applyBorder="1" applyAlignment="1">
      <alignment wrapText="1"/>
      <protection/>
    </xf>
    <xf numFmtId="180" fontId="5" fillId="24" borderId="16" xfId="53" applyNumberFormat="1" applyFont="1" applyFill="1" applyBorder="1" applyAlignment="1">
      <alignment wrapText="1"/>
      <protection/>
    </xf>
    <xf numFmtId="0" fontId="5" fillId="24" borderId="12" xfId="53" applyNumberFormat="1" applyFont="1" applyFill="1" applyBorder="1" applyAlignment="1">
      <alignment wrapText="1"/>
      <protection/>
    </xf>
    <xf numFmtId="0" fontId="11" fillId="24" borderId="14" xfId="53" applyFont="1" applyFill="1" applyBorder="1" applyAlignment="1">
      <alignment wrapText="1"/>
      <protection/>
    </xf>
    <xf numFmtId="49" fontId="11" fillId="24" borderId="15" xfId="53" applyNumberFormat="1" applyFont="1" applyFill="1" applyBorder="1" applyAlignment="1">
      <alignment horizontal="center" wrapText="1"/>
      <protection/>
    </xf>
    <xf numFmtId="0" fontId="7" fillId="24" borderId="0" xfId="53" applyFont="1" applyFill="1">
      <alignment/>
      <protection/>
    </xf>
    <xf numFmtId="49" fontId="2" fillId="24" borderId="0" xfId="53" applyNumberFormat="1" applyFont="1" applyFill="1" applyAlignment="1">
      <alignment horizontal="center"/>
      <protection/>
    </xf>
    <xf numFmtId="180" fontId="7" fillId="24" borderId="0" xfId="53" applyNumberFormat="1" applyFont="1" applyFill="1">
      <alignment/>
      <protection/>
    </xf>
    <xf numFmtId="0" fontId="2" fillId="24" borderId="0" xfId="53" applyFont="1" applyFill="1">
      <alignment/>
      <protection/>
    </xf>
    <xf numFmtId="49" fontId="2" fillId="24" borderId="0" xfId="53" applyNumberFormat="1" applyFont="1" applyFill="1">
      <alignment/>
      <protection/>
    </xf>
    <xf numFmtId="0" fontId="12" fillId="24" borderId="0" xfId="53" applyFont="1" applyFill="1">
      <alignment/>
      <protection/>
    </xf>
    <xf numFmtId="0" fontId="12" fillId="0" borderId="0" xfId="53" applyFont="1">
      <alignment/>
      <protection/>
    </xf>
    <xf numFmtId="0" fontId="1" fillId="0" borderId="0" xfId="53" applyFont="1">
      <alignment/>
      <protection/>
    </xf>
    <xf numFmtId="180" fontId="6" fillId="24" borderId="13" xfId="53" applyNumberFormat="1" applyFont="1" applyFill="1" applyBorder="1" applyAlignment="1">
      <alignment wrapText="1"/>
      <protection/>
    </xf>
    <xf numFmtId="180" fontId="2" fillId="24" borderId="13" xfId="53" applyNumberFormat="1" applyFont="1" applyFill="1" applyBorder="1" applyAlignment="1">
      <alignment wrapText="1"/>
      <protection/>
    </xf>
    <xf numFmtId="180" fontId="0" fillId="0" borderId="0" xfId="53" applyNumberFormat="1">
      <alignment/>
      <protection/>
    </xf>
    <xf numFmtId="0" fontId="18" fillId="0" borderId="0" xfId="53" applyFont="1">
      <alignment/>
      <protection/>
    </xf>
    <xf numFmtId="49" fontId="19" fillId="0" borderId="13" xfId="53" applyNumberFormat="1" applyFont="1" applyBorder="1" applyAlignment="1">
      <alignment horizontal="center" wrapText="1"/>
      <protection/>
    </xf>
    <xf numFmtId="0" fontId="2" fillId="0" borderId="0" xfId="53" applyFont="1" applyAlignment="1">
      <alignment horizontal="center"/>
      <protection/>
    </xf>
    <xf numFmtId="3" fontId="2" fillId="0" borderId="0" xfId="53" applyNumberFormat="1" applyFont="1">
      <alignment/>
      <protection/>
    </xf>
    <xf numFmtId="49" fontId="17" fillId="0" borderId="13" xfId="53" applyNumberFormat="1" applyFont="1" applyBorder="1" applyAlignment="1">
      <alignment horizontal="center" wrapText="1"/>
      <protection/>
    </xf>
    <xf numFmtId="49" fontId="1" fillId="0" borderId="13" xfId="53" applyNumberFormat="1" applyFont="1" applyBorder="1" applyAlignment="1">
      <alignment horizontal="center" wrapText="1"/>
      <protection/>
    </xf>
    <xf numFmtId="0" fontId="3" fillId="24" borderId="20" xfId="53" applyFont="1" applyFill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180" fontId="17" fillId="0" borderId="13" xfId="53" applyNumberFormat="1" applyFont="1" applyBorder="1">
      <alignment/>
      <protection/>
    </xf>
    <xf numFmtId="180" fontId="1" fillId="0" borderId="13" xfId="53" applyNumberFormat="1" applyFont="1" applyBorder="1" applyAlignment="1">
      <alignment wrapText="1"/>
      <protection/>
    </xf>
    <xf numFmtId="180" fontId="17" fillId="0" borderId="13" xfId="53" applyNumberFormat="1" applyFont="1" applyBorder="1" applyAlignment="1">
      <alignment wrapText="1"/>
      <protection/>
    </xf>
    <xf numFmtId="180" fontId="1" fillId="24" borderId="13" xfId="53" applyNumberFormat="1" applyFont="1" applyFill="1" applyBorder="1" applyAlignment="1">
      <alignment wrapText="1"/>
      <protection/>
    </xf>
    <xf numFmtId="0" fontId="1" fillId="0" borderId="0" xfId="53" applyFont="1" applyBorder="1" applyAlignment="1">
      <alignment wrapText="1"/>
      <protection/>
    </xf>
    <xf numFmtId="180" fontId="1" fillId="0" borderId="0" xfId="53" applyNumberFormat="1" applyFont="1" applyBorder="1" applyAlignment="1">
      <alignment wrapText="1"/>
      <protection/>
    </xf>
    <xf numFmtId="180" fontId="1" fillId="0" borderId="0" xfId="53" applyNumberFormat="1" applyFont="1">
      <alignment/>
      <protection/>
    </xf>
    <xf numFmtId="180" fontId="6" fillId="0" borderId="22" xfId="53" applyNumberFormat="1" applyFont="1" applyBorder="1" applyAlignment="1">
      <alignment wrapText="1"/>
      <protection/>
    </xf>
    <xf numFmtId="180" fontId="2" fillId="0" borderId="16" xfId="53" applyNumberFormat="1" applyFont="1" applyBorder="1" applyAlignment="1">
      <alignment wrapText="1"/>
      <protection/>
    </xf>
    <xf numFmtId="180" fontId="6" fillId="0" borderId="16" xfId="53" applyNumberFormat="1" applyFont="1" applyBorder="1" applyAlignment="1">
      <alignment wrapText="1"/>
      <protection/>
    </xf>
    <xf numFmtId="180" fontId="6" fillId="0" borderId="23" xfId="53" applyNumberFormat="1" applyFont="1" applyBorder="1" applyAlignment="1">
      <alignment wrapText="1"/>
      <protection/>
    </xf>
    <xf numFmtId="0" fontId="2" fillId="24" borderId="18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180" fontId="11" fillId="24" borderId="25" xfId="53" applyNumberFormat="1" applyFont="1" applyFill="1" applyBorder="1" applyAlignment="1">
      <alignment wrapText="1"/>
      <protection/>
    </xf>
    <xf numFmtId="180" fontId="5" fillId="24" borderId="25" xfId="53" applyNumberFormat="1" applyFont="1" applyFill="1" applyBorder="1" applyAlignment="1">
      <alignment wrapText="1"/>
      <protection/>
    </xf>
    <xf numFmtId="180" fontId="5" fillId="24" borderId="26" xfId="53" applyNumberFormat="1" applyFont="1" applyFill="1" applyBorder="1" applyAlignment="1">
      <alignment wrapText="1"/>
      <protection/>
    </xf>
    <xf numFmtId="180" fontId="5" fillId="24" borderId="22" xfId="53" applyNumberFormat="1" applyFont="1" applyFill="1" applyBorder="1" applyAlignment="1">
      <alignment wrapText="1"/>
      <protection/>
    </xf>
    <xf numFmtId="4" fontId="5" fillId="24" borderId="16" xfId="53" applyNumberFormat="1" applyFont="1" applyFill="1" applyBorder="1" applyAlignment="1">
      <alignment horizontal="center" wrapText="1"/>
      <protection/>
    </xf>
    <xf numFmtId="180" fontId="5" fillId="24" borderId="27" xfId="53" applyNumberFormat="1" applyFont="1" applyFill="1" applyBorder="1" applyAlignment="1">
      <alignment wrapText="1"/>
      <protection/>
    </xf>
    <xf numFmtId="0" fontId="2" fillId="24" borderId="18" xfId="53" applyFont="1" applyFill="1" applyBorder="1" applyAlignment="1">
      <alignment horizontal="center" vertical="center" wrapText="1"/>
      <protection/>
    </xf>
    <xf numFmtId="0" fontId="2" fillId="24" borderId="24" xfId="53" applyFont="1" applyFill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wrapText="1"/>
      <protection/>
    </xf>
    <xf numFmtId="0" fontId="17" fillId="0" borderId="13" xfId="0" applyFont="1" applyBorder="1" applyAlignment="1">
      <alignment horizontal="center" vertical="center" wrapText="1"/>
    </xf>
    <xf numFmtId="0" fontId="20" fillId="0" borderId="13" xfId="53" applyFont="1" applyBorder="1" applyAlignment="1">
      <alignment wrapText="1"/>
      <protection/>
    </xf>
    <xf numFmtId="0" fontId="17" fillId="0" borderId="13" xfId="53" applyFont="1" applyBorder="1" applyAlignment="1">
      <alignment horizontal="center" wrapText="1"/>
      <protection/>
    </xf>
    <xf numFmtId="0" fontId="20" fillId="24" borderId="13" xfId="53" applyFont="1" applyFill="1" applyBorder="1" applyAlignment="1">
      <alignment wrapText="1"/>
      <protection/>
    </xf>
    <xf numFmtId="0" fontId="21" fillId="24" borderId="13" xfId="53" applyFont="1" applyFill="1" applyBorder="1" applyAlignment="1">
      <alignment wrapText="1"/>
      <protection/>
    </xf>
    <xf numFmtId="0" fontId="22" fillId="24" borderId="13" xfId="53" applyFont="1" applyFill="1" applyBorder="1" applyAlignment="1">
      <alignment wrapText="1"/>
      <protection/>
    </xf>
    <xf numFmtId="0" fontId="23" fillId="0" borderId="13" xfId="53" applyFont="1" applyBorder="1" applyAlignment="1">
      <alignment wrapText="1"/>
      <protection/>
    </xf>
    <xf numFmtId="0" fontId="23" fillId="24" borderId="13" xfId="53" applyFont="1" applyFill="1" applyBorder="1" applyAlignment="1">
      <alignment wrapText="1"/>
      <protection/>
    </xf>
    <xf numFmtId="0" fontId="2" fillId="24" borderId="13" xfId="53" applyFont="1" applyFill="1" applyBorder="1" applyAlignment="1">
      <alignment wrapText="1"/>
      <protection/>
    </xf>
    <xf numFmtId="0" fontId="3" fillId="24" borderId="13" xfId="53" applyFont="1" applyFill="1" applyBorder="1" applyAlignment="1">
      <alignment wrapText="1"/>
      <protection/>
    </xf>
    <xf numFmtId="0" fontId="17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16" fillId="24" borderId="13" xfId="53" applyFont="1" applyFill="1" applyBorder="1" applyAlignment="1">
      <alignment wrapText="1"/>
      <protection/>
    </xf>
    <xf numFmtId="0" fontId="24" fillId="24" borderId="13" xfId="53" applyFont="1" applyFill="1" applyBorder="1" applyAlignment="1">
      <alignment wrapText="1"/>
      <protection/>
    </xf>
    <xf numFmtId="0" fontId="1" fillId="0" borderId="13" xfId="53" applyFont="1" applyBorder="1" applyAlignment="1">
      <alignment wrapText="1"/>
      <protection/>
    </xf>
    <xf numFmtId="0" fontId="25" fillId="24" borderId="13" xfId="53" applyFont="1" applyFill="1" applyBorder="1" applyAlignment="1">
      <alignment wrapText="1"/>
      <protection/>
    </xf>
    <xf numFmtId="0" fontId="13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13" xfId="0" applyFont="1" applyBorder="1" applyAlignment="1">
      <alignment wrapText="1"/>
    </xf>
    <xf numFmtId="180" fontId="2" fillId="0" borderId="13" xfId="0" applyNumberFormat="1" applyFont="1" applyBorder="1" applyAlignment="1">
      <alignment wrapText="1"/>
    </xf>
    <xf numFmtId="0" fontId="6" fillId="0" borderId="13" xfId="0" applyFont="1" applyBorder="1" applyAlignment="1">
      <alignment wrapText="1"/>
    </xf>
    <xf numFmtId="180" fontId="6" fillId="0" borderId="13" xfId="0" applyNumberFormat="1" applyFont="1" applyBorder="1" applyAlignment="1">
      <alignment wrapText="1"/>
    </xf>
    <xf numFmtId="0" fontId="17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7" fillId="24" borderId="16" xfId="0" applyFont="1" applyFill="1" applyBorder="1" applyAlignment="1">
      <alignment wrapText="1"/>
    </xf>
    <xf numFmtId="49" fontId="28" fillId="24" borderId="28" xfId="0" applyNumberFormat="1" applyFont="1" applyFill="1" applyBorder="1" applyAlignment="1">
      <alignment/>
    </xf>
    <xf numFmtId="49" fontId="28" fillId="24" borderId="20" xfId="0" applyNumberFormat="1" applyFont="1" applyFill="1" applyBorder="1" applyAlignment="1">
      <alignment wrapText="1"/>
    </xf>
    <xf numFmtId="180" fontId="29" fillId="24" borderId="28" xfId="0" applyNumberFormat="1" applyFont="1" applyFill="1" applyBorder="1" applyAlignment="1">
      <alignment/>
    </xf>
    <xf numFmtId="180" fontId="29" fillId="24" borderId="12" xfId="0" applyNumberFormat="1" applyFont="1" applyFill="1" applyBorder="1" applyAlignment="1">
      <alignment/>
    </xf>
    <xf numFmtId="180" fontId="29" fillId="24" borderId="13" xfId="0" applyNumberFormat="1" applyFont="1" applyFill="1" applyBorder="1" applyAlignment="1">
      <alignment/>
    </xf>
    <xf numFmtId="180" fontId="29" fillId="24" borderId="16" xfId="0" applyNumberFormat="1" applyFont="1" applyFill="1" applyBorder="1" applyAlignment="1">
      <alignment/>
    </xf>
    <xf numFmtId="0" fontId="30" fillId="24" borderId="16" xfId="0" applyFont="1" applyFill="1" applyBorder="1" applyAlignment="1">
      <alignment wrapText="1"/>
    </xf>
    <xf numFmtId="49" fontId="31" fillId="24" borderId="28" xfId="0" applyNumberFormat="1" applyFont="1" applyFill="1" applyBorder="1" applyAlignment="1">
      <alignment/>
    </xf>
    <xf numFmtId="49" fontId="31" fillId="24" borderId="29" xfId="0" applyNumberFormat="1" applyFont="1" applyFill="1" applyBorder="1" applyAlignment="1">
      <alignment wrapText="1"/>
    </xf>
    <xf numFmtId="180" fontId="32" fillId="24" borderId="30" xfId="0" applyNumberFormat="1" applyFont="1" applyFill="1" applyBorder="1" applyAlignment="1">
      <alignment/>
    </xf>
    <xf numFmtId="180" fontId="33" fillId="24" borderId="10" xfId="0" applyNumberFormat="1" applyFont="1" applyFill="1" applyBorder="1" applyAlignment="1">
      <alignment/>
    </xf>
    <xf numFmtId="180" fontId="32" fillId="24" borderId="11" xfId="0" applyNumberFormat="1" applyFont="1" applyFill="1" applyBorder="1" applyAlignment="1">
      <alignment/>
    </xf>
    <xf numFmtId="180" fontId="32" fillId="24" borderId="31" xfId="0" applyNumberFormat="1" applyFont="1" applyFill="1" applyBorder="1" applyAlignment="1">
      <alignment/>
    </xf>
    <xf numFmtId="49" fontId="31" fillId="24" borderId="20" xfId="0" applyNumberFormat="1" applyFont="1" applyFill="1" applyBorder="1" applyAlignment="1">
      <alignment wrapText="1"/>
    </xf>
    <xf numFmtId="180" fontId="32" fillId="24" borderId="28" xfId="0" applyNumberFormat="1" applyFont="1" applyFill="1" applyBorder="1" applyAlignment="1">
      <alignment/>
    </xf>
    <xf numFmtId="180" fontId="33" fillId="24" borderId="12" xfId="0" applyNumberFormat="1" applyFont="1" applyFill="1" applyBorder="1" applyAlignment="1">
      <alignment/>
    </xf>
    <xf numFmtId="180" fontId="32" fillId="24" borderId="13" xfId="0" applyNumberFormat="1" applyFont="1" applyFill="1" applyBorder="1" applyAlignment="1">
      <alignment/>
    </xf>
    <xf numFmtId="180" fontId="32" fillId="24" borderId="32" xfId="0" applyNumberFormat="1" applyFont="1" applyFill="1" applyBorder="1" applyAlignment="1">
      <alignment/>
    </xf>
    <xf numFmtId="4" fontId="29" fillId="24" borderId="28" xfId="0" applyNumberFormat="1" applyFont="1" applyFill="1" applyBorder="1" applyAlignment="1">
      <alignment wrapText="1"/>
    </xf>
    <xf numFmtId="4" fontId="29" fillId="24" borderId="20" xfId="0" applyNumberFormat="1" applyFont="1" applyFill="1" applyBorder="1" applyAlignment="1">
      <alignment wrapText="1"/>
    </xf>
    <xf numFmtId="4" fontId="29" fillId="24" borderId="13" xfId="0" applyNumberFormat="1" applyFont="1" applyFill="1" applyBorder="1" applyAlignment="1">
      <alignment wrapText="1"/>
    </xf>
    <xf numFmtId="4" fontId="29" fillId="24" borderId="33" xfId="0" applyNumberFormat="1" applyFont="1" applyFill="1" applyBorder="1" applyAlignment="1">
      <alignment wrapText="1"/>
    </xf>
    <xf numFmtId="180" fontId="33" fillId="24" borderId="28" xfId="0" applyNumberFormat="1" applyFont="1" applyFill="1" applyBorder="1" applyAlignment="1">
      <alignment/>
    </xf>
    <xf numFmtId="180" fontId="33" fillId="24" borderId="13" xfId="0" applyNumberFormat="1" applyFont="1" applyFill="1" applyBorder="1" applyAlignment="1">
      <alignment/>
    </xf>
    <xf numFmtId="180" fontId="33" fillId="24" borderId="32" xfId="0" applyNumberFormat="1" applyFont="1" applyFill="1" applyBorder="1" applyAlignment="1">
      <alignment/>
    </xf>
    <xf numFmtId="49" fontId="28" fillId="24" borderId="28" xfId="0" applyNumberFormat="1" applyFont="1" applyFill="1" applyBorder="1" applyAlignment="1">
      <alignment wrapText="1"/>
    </xf>
    <xf numFmtId="180" fontId="29" fillId="24" borderId="28" xfId="0" applyNumberFormat="1" applyFont="1" applyFill="1" applyBorder="1" applyAlignment="1">
      <alignment wrapText="1"/>
    </xf>
    <xf numFmtId="180" fontId="29" fillId="24" borderId="13" xfId="0" applyNumberFormat="1" applyFont="1" applyFill="1" applyBorder="1" applyAlignment="1">
      <alignment wrapText="1"/>
    </xf>
    <xf numFmtId="180" fontId="29" fillId="24" borderId="32" xfId="0" applyNumberFormat="1" applyFont="1" applyFill="1" applyBorder="1" applyAlignment="1">
      <alignment wrapText="1"/>
    </xf>
    <xf numFmtId="49" fontId="31" fillId="24" borderId="28" xfId="0" applyNumberFormat="1" applyFont="1" applyFill="1" applyBorder="1" applyAlignment="1">
      <alignment wrapText="1"/>
    </xf>
    <xf numFmtId="180" fontId="34" fillId="24" borderId="34" xfId="0" applyNumberFormat="1" applyFont="1" applyFill="1" applyBorder="1" applyAlignment="1">
      <alignment/>
    </xf>
    <xf numFmtId="180" fontId="33" fillId="24" borderId="17" xfId="0" applyNumberFormat="1" applyFont="1" applyFill="1" applyBorder="1" applyAlignment="1">
      <alignment/>
    </xf>
    <xf numFmtId="180" fontId="34" fillId="24" borderId="18" xfId="0" applyNumberFormat="1" applyFont="1" applyFill="1" applyBorder="1" applyAlignment="1">
      <alignment/>
    </xf>
    <xf numFmtId="180" fontId="34" fillId="24" borderId="24" xfId="0" applyNumberFormat="1" applyFont="1" applyFill="1" applyBorder="1" applyAlignment="1">
      <alignment/>
    </xf>
    <xf numFmtId="0" fontId="35" fillId="24" borderId="0" xfId="0" applyFont="1" applyFill="1" applyAlignment="1">
      <alignment wrapText="1"/>
    </xf>
    <xf numFmtId="49" fontId="36" fillId="24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0" fontId="36" fillId="24" borderId="35" xfId="0" applyFont="1" applyFill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24" borderId="18" xfId="0" applyFont="1" applyFill="1" applyBorder="1" applyAlignment="1">
      <alignment horizontal="center" vertical="center" textRotation="90" wrapText="1"/>
    </xf>
    <xf numFmtId="0" fontId="36" fillId="24" borderId="24" xfId="0" applyFont="1" applyFill="1" applyBorder="1" applyAlignment="1">
      <alignment horizontal="center" vertical="center" textRotation="90" wrapText="1"/>
    </xf>
    <xf numFmtId="0" fontId="35" fillId="24" borderId="0" xfId="0" applyFont="1" applyFill="1" applyAlignment="1">
      <alignment horizontal="center" vertical="center" wrapText="1"/>
    </xf>
    <xf numFmtId="0" fontId="36" fillId="24" borderId="35" xfId="0" applyFont="1" applyFill="1" applyBorder="1" applyAlignment="1">
      <alignment horizontal="center" wrapText="1"/>
    </xf>
    <xf numFmtId="49" fontId="36" fillId="24" borderId="37" xfId="0" applyNumberFormat="1" applyFont="1" applyFill="1" applyBorder="1" applyAlignment="1">
      <alignment horizontal="center"/>
    </xf>
    <xf numFmtId="49" fontId="36" fillId="24" borderId="35" xfId="0" applyNumberFormat="1" applyFont="1" applyFill="1" applyBorder="1" applyAlignment="1">
      <alignment horizontal="center"/>
    </xf>
    <xf numFmtId="0" fontId="36" fillId="24" borderId="37" xfId="0" applyFont="1" applyFill="1" applyBorder="1" applyAlignment="1">
      <alignment horizontal="center"/>
    </xf>
    <xf numFmtId="0" fontId="36" fillId="24" borderId="38" xfId="0" applyFont="1" applyFill="1" applyBorder="1" applyAlignment="1">
      <alignment horizontal="center" vertical="center"/>
    </xf>
    <xf numFmtId="0" fontId="36" fillId="24" borderId="39" xfId="0" applyFont="1" applyFill="1" applyBorder="1" applyAlignment="1">
      <alignment horizontal="center" vertical="center"/>
    </xf>
    <xf numFmtId="0" fontId="36" fillId="24" borderId="40" xfId="0" applyFont="1" applyFill="1" applyBorder="1" applyAlignment="1">
      <alignment horizontal="center" vertical="center"/>
    </xf>
    <xf numFmtId="0" fontId="36" fillId="24" borderId="35" xfId="0" applyFont="1" applyFill="1" applyBorder="1" applyAlignment="1">
      <alignment horizontal="center" vertical="center"/>
    </xf>
    <xf numFmtId="0" fontId="35" fillId="24" borderId="0" xfId="0" applyFont="1" applyFill="1" applyAlignment="1">
      <alignment horizontal="center"/>
    </xf>
    <xf numFmtId="0" fontId="27" fillId="24" borderId="22" xfId="0" applyFont="1" applyFill="1" applyBorder="1" applyAlignment="1">
      <alignment wrapText="1"/>
    </xf>
    <xf numFmtId="180" fontId="29" fillId="24" borderId="10" xfId="0" applyNumberFormat="1" applyFont="1" applyFill="1" applyBorder="1" applyAlignment="1">
      <alignment/>
    </xf>
    <xf numFmtId="180" fontId="29" fillId="24" borderId="41" xfId="0" applyNumberFormat="1" applyFont="1" applyFill="1" applyBorder="1" applyAlignment="1">
      <alignment/>
    </xf>
    <xf numFmtId="180" fontId="29" fillId="24" borderId="42" xfId="0" applyNumberFormat="1" applyFont="1" applyFill="1" applyBorder="1" applyAlignment="1">
      <alignment/>
    </xf>
    <xf numFmtId="180" fontId="29" fillId="24" borderId="11" xfId="0" applyNumberFormat="1" applyFont="1" applyFill="1" applyBorder="1" applyAlignment="1">
      <alignment/>
    </xf>
    <xf numFmtId="181" fontId="32" fillId="24" borderId="13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180" fontId="29" fillId="24" borderId="32" xfId="0" applyNumberFormat="1" applyFont="1" applyFill="1" applyBorder="1" applyAlignment="1">
      <alignment/>
    </xf>
    <xf numFmtId="180" fontId="29" fillId="24" borderId="20" xfId="0" applyNumberFormat="1" applyFont="1" applyFill="1" applyBorder="1" applyAlignment="1">
      <alignment/>
    </xf>
    <xf numFmtId="49" fontId="31" fillId="24" borderId="30" xfId="0" applyNumberFormat="1" applyFont="1" applyFill="1" applyBorder="1" applyAlignment="1">
      <alignment wrapText="1"/>
    </xf>
    <xf numFmtId="4" fontId="32" fillId="24" borderId="28" xfId="0" applyNumberFormat="1" applyFont="1" applyFill="1" applyBorder="1" applyAlignment="1">
      <alignment/>
    </xf>
    <xf numFmtId="4" fontId="32" fillId="24" borderId="13" xfId="0" applyNumberFormat="1" applyFont="1" applyFill="1" applyBorder="1" applyAlignment="1">
      <alignment/>
    </xf>
    <xf numFmtId="4" fontId="32" fillId="24" borderId="32" xfId="0" applyNumberFormat="1" applyFont="1" applyFill="1" applyBorder="1" applyAlignment="1">
      <alignment/>
    </xf>
    <xf numFmtId="4" fontId="32" fillId="24" borderId="20" xfId="0" applyNumberFormat="1" applyFont="1" applyFill="1" applyBorder="1" applyAlignment="1">
      <alignment/>
    </xf>
    <xf numFmtId="0" fontId="38" fillId="24" borderId="13" xfId="0" applyFont="1" applyFill="1" applyBorder="1" applyAlignment="1">
      <alignment/>
    </xf>
    <xf numFmtId="49" fontId="28" fillId="24" borderId="28" xfId="0" applyNumberFormat="1" applyFont="1" applyFill="1" applyBorder="1" applyAlignment="1">
      <alignment horizontal="center" wrapText="1"/>
    </xf>
    <xf numFmtId="49" fontId="28" fillId="24" borderId="20" xfId="0" applyNumberFormat="1" applyFont="1" applyFill="1" applyBorder="1" applyAlignment="1">
      <alignment horizontal="center" wrapText="1"/>
    </xf>
    <xf numFmtId="180" fontId="29" fillId="24" borderId="20" xfId="0" applyNumberFormat="1" applyFont="1" applyFill="1" applyBorder="1" applyAlignment="1">
      <alignment wrapText="1"/>
    </xf>
    <xf numFmtId="49" fontId="31" fillId="24" borderId="28" xfId="0" applyNumberFormat="1" applyFont="1" applyFill="1" applyBorder="1" applyAlignment="1">
      <alignment horizontal="center" wrapText="1"/>
    </xf>
    <xf numFmtId="49" fontId="31" fillId="24" borderId="20" xfId="0" applyNumberFormat="1" applyFont="1" applyFill="1" applyBorder="1" applyAlignment="1">
      <alignment horizontal="center" wrapText="1"/>
    </xf>
    <xf numFmtId="180" fontId="34" fillId="24" borderId="28" xfId="0" applyNumberFormat="1" applyFont="1" applyFill="1" applyBorder="1" applyAlignment="1">
      <alignment/>
    </xf>
    <xf numFmtId="180" fontId="34" fillId="24" borderId="13" xfId="0" applyNumberFormat="1" applyFont="1" applyFill="1" applyBorder="1" applyAlignment="1">
      <alignment/>
    </xf>
    <xf numFmtId="180" fontId="34" fillId="24" borderId="32" xfId="0" applyNumberFormat="1" applyFont="1" applyFill="1" applyBorder="1" applyAlignment="1">
      <alignment/>
    </xf>
    <xf numFmtId="180" fontId="34" fillId="24" borderId="20" xfId="0" applyNumberFormat="1" applyFont="1" applyFill="1" applyBorder="1" applyAlignment="1">
      <alignment/>
    </xf>
    <xf numFmtId="0" fontId="39" fillId="24" borderId="0" xfId="0" applyFont="1" applyFill="1" applyAlignment="1">
      <alignment/>
    </xf>
    <xf numFmtId="180" fontId="34" fillId="24" borderId="43" xfId="0" applyNumberFormat="1" applyFont="1" applyFill="1" applyBorder="1" applyAlignment="1">
      <alignment/>
    </xf>
    <xf numFmtId="180" fontId="34" fillId="24" borderId="44" xfId="0" applyNumberFormat="1" applyFont="1" applyFill="1" applyBorder="1" applyAlignment="1">
      <alignment/>
    </xf>
    <xf numFmtId="180" fontId="29" fillId="24" borderId="17" xfId="0" applyNumberFormat="1" applyFont="1" applyFill="1" applyBorder="1" applyAlignment="1">
      <alignment/>
    </xf>
    <xf numFmtId="180" fontId="29" fillId="24" borderId="33" xfId="0" applyNumberFormat="1" applyFont="1" applyFill="1" applyBorder="1" applyAlignment="1">
      <alignment/>
    </xf>
    <xf numFmtId="180" fontId="34" fillId="24" borderId="11" xfId="0" applyNumberFormat="1" applyFont="1" applyFill="1" applyBorder="1" applyAlignment="1">
      <alignment/>
    </xf>
    <xf numFmtId="180" fontId="34" fillId="24" borderId="31" xfId="0" applyNumberFormat="1" applyFont="1" applyFill="1" applyBorder="1" applyAlignment="1">
      <alignment/>
    </xf>
    <xf numFmtId="180" fontId="34" fillId="24" borderId="29" xfId="0" applyNumberFormat="1" applyFont="1" applyFill="1" applyBorder="1" applyAlignment="1">
      <alignment/>
    </xf>
    <xf numFmtId="0" fontId="34" fillId="24" borderId="28" xfId="0" applyFont="1" applyFill="1" applyBorder="1" applyAlignment="1">
      <alignment wrapText="1"/>
    </xf>
    <xf numFmtId="180" fontId="32" fillId="24" borderId="20" xfId="0" applyNumberFormat="1" applyFont="1" applyFill="1" applyBorder="1" applyAlignment="1">
      <alignment/>
    </xf>
    <xf numFmtId="180" fontId="33" fillId="24" borderId="20" xfId="0" applyNumberFormat="1" applyFont="1" applyFill="1" applyBorder="1" applyAlignment="1">
      <alignment/>
    </xf>
    <xf numFmtId="180" fontId="33" fillId="24" borderId="33" xfId="0" applyNumberFormat="1" applyFont="1" applyFill="1" applyBorder="1" applyAlignment="1">
      <alignment/>
    </xf>
    <xf numFmtId="180" fontId="33" fillId="24" borderId="29" xfId="0" applyNumberFormat="1" applyFont="1" applyFill="1" applyBorder="1" applyAlignment="1">
      <alignment/>
    </xf>
    <xf numFmtId="0" fontId="34" fillId="24" borderId="43" xfId="0" applyFont="1" applyFill="1" applyBorder="1" applyAlignment="1">
      <alignment wrapText="1"/>
    </xf>
    <xf numFmtId="180" fontId="32" fillId="24" borderId="29" xfId="0" applyNumberFormat="1" applyFont="1" applyFill="1" applyBorder="1" applyAlignment="1">
      <alignment/>
    </xf>
    <xf numFmtId="181" fontId="34" fillId="24" borderId="43" xfId="0" applyNumberFormat="1" applyFont="1" applyFill="1" applyBorder="1" applyAlignment="1">
      <alignment wrapText="1"/>
    </xf>
    <xf numFmtId="180" fontId="32" fillId="24" borderId="45" xfId="0" applyNumberFormat="1" applyFont="1" applyFill="1" applyBorder="1" applyAlignment="1">
      <alignment/>
    </xf>
    <xf numFmtId="180" fontId="32" fillId="24" borderId="33" xfId="0" applyNumberFormat="1" applyFont="1" applyFill="1" applyBorder="1" applyAlignment="1">
      <alignment/>
    </xf>
    <xf numFmtId="0" fontId="30" fillId="24" borderId="26" xfId="0" applyFont="1" applyFill="1" applyBorder="1" applyAlignment="1">
      <alignment wrapText="1"/>
    </xf>
    <xf numFmtId="180" fontId="32" fillId="24" borderId="21" xfId="0" applyNumberFormat="1" applyFont="1" applyFill="1" applyBorder="1" applyAlignment="1">
      <alignment/>
    </xf>
    <xf numFmtId="180" fontId="32" fillId="24" borderId="43" xfId="0" applyNumberFormat="1" applyFont="1" applyFill="1" applyBorder="1" applyAlignment="1">
      <alignment/>
    </xf>
    <xf numFmtId="49" fontId="31" fillId="24" borderId="45" xfId="0" applyNumberFormat="1" applyFont="1" applyFill="1" applyBorder="1" applyAlignment="1">
      <alignment wrapText="1"/>
    </xf>
    <xf numFmtId="49" fontId="31" fillId="24" borderId="43" xfId="0" applyNumberFormat="1" applyFont="1" applyFill="1" applyBorder="1" applyAlignment="1">
      <alignment wrapText="1"/>
    </xf>
    <xf numFmtId="180" fontId="32" fillId="24" borderId="18" xfId="0" applyNumberFormat="1" applyFont="1" applyFill="1" applyBorder="1" applyAlignment="1">
      <alignment/>
    </xf>
    <xf numFmtId="180" fontId="32" fillId="24" borderId="24" xfId="0" applyNumberFormat="1" applyFont="1" applyFill="1" applyBorder="1" applyAlignment="1">
      <alignment/>
    </xf>
    <xf numFmtId="0" fontId="29" fillId="24" borderId="30" xfId="0" applyFont="1" applyFill="1" applyBorder="1" applyAlignment="1">
      <alignment wrapText="1"/>
    </xf>
    <xf numFmtId="180" fontId="33" fillId="24" borderId="41" xfId="0" applyNumberFormat="1" applyFont="1" applyFill="1" applyBorder="1" applyAlignment="1">
      <alignment/>
    </xf>
    <xf numFmtId="0" fontId="40" fillId="0" borderId="13" xfId="0" applyFont="1" applyBorder="1" applyAlignment="1">
      <alignment wrapText="1"/>
    </xf>
    <xf numFmtId="49" fontId="31" fillId="24" borderId="20" xfId="0" applyNumberFormat="1" applyFont="1" applyFill="1" applyBorder="1" applyAlignment="1">
      <alignment/>
    </xf>
    <xf numFmtId="49" fontId="28" fillId="24" borderId="20" xfId="0" applyNumberFormat="1" applyFont="1" applyFill="1" applyBorder="1" applyAlignment="1">
      <alignment/>
    </xf>
    <xf numFmtId="0" fontId="34" fillId="24" borderId="28" xfId="0" applyFont="1" applyFill="1" applyBorder="1" applyAlignment="1">
      <alignment/>
    </xf>
    <xf numFmtId="180" fontId="32" fillId="24" borderId="26" xfId="0" applyNumberFormat="1" applyFont="1" applyFill="1" applyBorder="1" applyAlignment="1">
      <alignment/>
    </xf>
    <xf numFmtId="0" fontId="27" fillId="24" borderId="16" xfId="0" applyFont="1" applyFill="1" applyBorder="1" applyAlignment="1">
      <alignment horizontal="left" vertical="center" wrapText="1"/>
    </xf>
    <xf numFmtId="180" fontId="29" fillId="24" borderId="31" xfId="0" applyNumberFormat="1" applyFont="1" applyFill="1" applyBorder="1" applyAlignment="1">
      <alignment/>
    </xf>
    <xf numFmtId="180" fontId="29" fillId="24" borderId="46" xfId="0" applyNumberFormat="1" applyFont="1" applyFill="1" applyBorder="1" applyAlignment="1">
      <alignment/>
    </xf>
    <xf numFmtId="180" fontId="32" fillId="24" borderId="0" xfId="0" applyNumberFormat="1" applyFont="1" applyFill="1" applyBorder="1" applyAlignment="1">
      <alignment/>
    </xf>
    <xf numFmtId="180" fontId="32" fillId="24" borderId="47" xfId="0" applyNumberFormat="1" applyFont="1" applyFill="1" applyBorder="1" applyAlignment="1">
      <alignment/>
    </xf>
    <xf numFmtId="0" fontId="40" fillId="0" borderId="18" xfId="0" applyFont="1" applyBorder="1" applyAlignment="1">
      <alignment vertical="center" wrapText="1"/>
    </xf>
    <xf numFmtId="180" fontId="32" fillId="24" borderId="48" xfId="0" applyNumberFormat="1" applyFont="1" applyFill="1" applyBorder="1" applyAlignment="1">
      <alignment/>
    </xf>
    <xf numFmtId="0" fontId="40" fillId="24" borderId="32" xfId="0" applyFont="1" applyFill="1" applyBorder="1" applyAlignment="1">
      <alignment wrapText="1"/>
    </xf>
    <xf numFmtId="180" fontId="27" fillId="24" borderId="28" xfId="0" applyNumberFormat="1" applyFont="1" applyFill="1" applyBorder="1" applyAlignment="1">
      <alignment/>
    </xf>
    <xf numFmtId="180" fontId="27" fillId="24" borderId="20" xfId="0" applyNumberFormat="1" applyFont="1" applyFill="1" applyBorder="1" applyAlignment="1">
      <alignment/>
    </xf>
    <xf numFmtId="180" fontId="40" fillId="24" borderId="28" xfId="0" applyNumberFormat="1" applyFont="1" applyFill="1" applyBorder="1" applyAlignment="1">
      <alignment/>
    </xf>
    <xf numFmtId="180" fontId="32" fillId="24" borderId="44" xfId="0" applyNumberFormat="1" applyFont="1" applyFill="1" applyBorder="1" applyAlignment="1">
      <alignment/>
    </xf>
    <xf numFmtId="180" fontId="40" fillId="24" borderId="20" xfId="0" applyNumberFormat="1" applyFont="1" applyFill="1" applyBorder="1" applyAlignment="1">
      <alignment/>
    </xf>
    <xf numFmtId="0" fontId="41" fillId="24" borderId="20" xfId="0" applyFont="1" applyFill="1" applyBorder="1" applyAlignment="1">
      <alignment/>
    </xf>
    <xf numFmtId="0" fontId="30" fillId="24" borderId="22" xfId="0" applyFont="1" applyFill="1" applyBorder="1" applyAlignment="1">
      <alignment wrapText="1"/>
    </xf>
    <xf numFmtId="49" fontId="28" fillId="24" borderId="30" xfId="0" applyNumberFormat="1" applyFont="1" applyFill="1" applyBorder="1" applyAlignment="1">
      <alignment/>
    </xf>
    <xf numFmtId="49" fontId="28" fillId="24" borderId="29" xfId="0" applyNumberFormat="1" applyFont="1" applyFill="1" applyBorder="1" applyAlignment="1">
      <alignment/>
    </xf>
    <xf numFmtId="180" fontId="27" fillId="24" borderId="44" xfId="0" applyNumberFormat="1" applyFont="1" applyFill="1" applyBorder="1" applyAlignment="1">
      <alignment/>
    </xf>
    <xf numFmtId="180" fontId="30" fillId="24" borderId="29" xfId="0" applyNumberFormat="1" applyFont="1" applyFill="1" applyBorder="1" applyAlignment="1">
      <alignment/>
    </xf>
    <xf numFmtId="180" fontId="40" fillId="24" borderId="29" xfId="0" applyNumberFormat="1" applyFont="1" applyFill="1" applyBorder="1" applyAlignment="1">
      <alignment/>
    </xf>
    <xf numFmtId="180" fontId="30" fillId="24" borderId="20" xfId="0" applyNumberFormat="1" applyFont="1" applyFill="1" applyBorder="1" applyAlignment="1">
      <alignment/>
    </xf>
    <xf numFmtId="0" fontId="27" fillId="24" borderId="20" xfId="0" applyFont="1" applyFill="1" applyBorder="1" applyAlignment="1">
      <alignment/>
    </xf>
    <xf numFmtId="0" fontId="27" fillId="24" borderId="20" xfId="0" applyFont="1" applyFill="1" applyBorder="1" applyAlignment="1">
      <alignment wrapText="1"/>
    </xf>
    <xf numFmtId="180" fontId="30" fillId="24" borderId="20" xfId="0" applyNumberFormat="1" applyFont="1" applyFill="1" applyBorder="1" applyAlignment="1">
      <alignment wrapText="1"/>
    </xf>
    <xf numFmtId="0" fontId="41" fillId="24" borderId="20" xfId="0" applyFont="1" applyFill="1" applyBorder="1" applyAlignment="1">
      <alignment wrapText="1"/>
    </xf>
    <xf numFmtId="180" fontId="40" fillId="24" borderId="36" xfId="0" applyNumberFormat="1" applyFont="1" applyFill="1" applyBorder="1" applyAlignment="1">
      <alignment/>
    </xf>
    <xf numFmtId="181" fontId="30" fillId="24" borderId="20" xfId="0" applyNumberFormat="1" applyFont="1" applyFill="1" applyBorder="1" applyAlignment="1">
      <alignment wrapText="1"/>
    </xf>
    <xf numFmtId="0" fontId="41" fillId="24" borderId="43" xfId="0" applyFont="1" applyFill="1" applyBorder="1" applyAlignment="1">
      <alignment wrapText="1"/>
    </xf>
    <xf numFmtId="0" fontId="32" fillId="24" borderId="13" xfId="0" applyFont="1" applyFill="1" applyBorder="1" applyAlignment="1">
      <alignment/>
    </xf>
    <xf numFmtId="180" fontId="32" fillId="24" borderId="41" xfId="0" applyNumberFormat="1" applyFont="1" applyFill="1" applyBorder="1" applyAlignment="1">
      <alignment/>
    </xf>
    <xf numFmtId="0" fontId="40" fillId="24" borderId="20" xfId="0" applyFont="1" applyFill="1" applyBorder="1" applyAlignment="1">
      <alignment/>
    </xf>
    <xf numFmtId="180" fontId="27" fillId="24" borderId="16" xfId="0" applyNumberFormat="1" applyFont="1" applyFill="1" applyBorder="1" applyAlignment="1">
      <alignment/>
    </xf>
    <xf numFmtId="49" fontId="31" fillId="24" borderId="30" xfId="0" applyNumberFormat="1" applyFont="1" applyFill="1" applyBorder="1" applyAlignment="1">
      <alignment/>
    </xf>
    <xf numFmtId="49" fontId="31" fillId="24" borderId="29" xfId="0" applyNumberFormat="1" applyFont="1" applyFill="1" applyBorder="1" applyAlignment="1">
      <alignment/>
    </xf>
    <xf numFmtId="181" fontId="30" fillId="24" borderId="29" xfId="0" applyNumberFormat="1" applyFont="1" applyFill="1" applyBorder="1" applyAlignment="1">
      <alignment/>
    </xf>
    <xf numFmtId="181" fontId="30" fillId="24" borderId="20" xfId="0" applyNumberFormat="1" applyFont="1" applyFill="1" applyBorder="1" applyAlignment="1">
      <alignment/>
    </xf>
    <xf numFmtId="4" fontId="34" fillId="24" borderId="20" xfId="0" applyNumberFormat="1" applyFont="1" applyFill="1" applyBorder="1" applyAlignment="1">
      <alignment/>
    </xf>
    <xf numFmtId="180" fontId="32" fillId="24" borderId="25" xfId="0" applyNumberFormat="1" applyFont="1" applyFill="1" applyBorder="1" applyAlignment="1">
      <alignment/>
    </xf>
    <xf numFmtId="0" fontId="34" fillId="24" borderId="20" xfId="0" applyFont="1" applyFill="1" applyBorder="1" applyAlignment="1">
      <alignment/>
    </xf>
    <xf numFmtId="4" fontId="34" fillId="24" borderId="44" xfId="0" applyNumberFormat="1" applyFont="1" applyFill="1" applyBorder="1" applyAlignment="1">
      <alignment/>
    </xf>
    <xf numFmtId="180" fontId="32" fillId="24" borderId="16" xfId="0" applyNumberFormat="1" applyFont="1" applyFill="1" applyBorder="1" applyAlignment="1">
      <alignment/>
    </xf>
    <xf numFmtId="180" fontId="29" fillId="24" borderId="25" xfId="0" applyNumberFormat="1" applyFont="1" applyFill="1" applyBorder="1" applyAlignment="1">
      <alignment/>
    </xf>
    <xf numFmtId="0" fontId="32" fillId="24" borderId="0" xfId="0" applyFont="1" applyFill="1" applyAlignment="1">
      <alignment/>
    </xf>
    <xf numFmtId="180" fontId="33" fillId="24" borderId="25" xfId="0" applyNumberFormat="1" applyFont="1" applyFill="1" applyBorder="1" applyAlignment="1">
      <alignment/>
    </xf>
    <xf numFmtId="180" fontId="33" fillId="24" borderId="43" xfId="0" applyNumberFormat="1" applyFont="1" applyFill="1" applyBorder="1" applyAlignment="1">
      <alignment/>
    </xf>
    <xf numFmtId="180" fontId="32" fillId="24" borderId="22" xfId="0" applyNumberFormat="1" applyFont="1" applyFill="1" applyBorder="1" applyAlignment="1">
      <alignment/>
    </xf>
    <xf numFmtId="0" fontId="36" fillId="24" borderId="49" xfId="0" applyFont="1" applyFill="1" applyBorder="1" applyAlignment="1">
      <alignment horizontal="center" vertical="center"/>
    </xf>
    <xf numFmtId="0" fontId="33" fillId="24" borderId="50" xfId="0" applyFont="1" applyFill="1" applyBorder="1" applyAlignment="1">
      <alignment horizontal="right"/>
    </xf>
    <xf numFmtId="0" fontId="32" fillId="24" borderId="19" xfId="0" applyFont="1" applyFill="1" applyBorder="1" applyAlignment="1">
      <alignment horizontal="right"/>
    </xf>
    <xf numFmtId="0" fontId="32" fillId="24" borderId="51" xfId="0" applyFont="1" applyFill="1" applyBorder="1" applyAlignment="1">
      <alignment horizontal="right"/>
    </xf>
    <xf numFmtId="0" fontId="36" fillId="24" borderId="44" xfId="0" applyFont="1" applyFill="1" applyBorder="1" applyAlignment="1">
      <alignment horizontal="center" vertical="center"/>
    </xf>
    <xf numFmtId="181" fontId="33" fillId="24" borderId="50" xfId="0" applyNumberFormat="1" applyFont="1" applyFill="1" applyBorder="1" applyAlignment="1">
      <alignment horizontal="right"/>
    </xf>
    <xf numFmtId="49" fontId="28" fillId="24" borderId="30" xfId="0" applyNumberFormat="1" applyFont="1" applyFill="1" applyBorder="1" applyAlignment="1">
      <alignment wrapText="1"/>
    </xf>
    <xf numFmtId="49" fontId="28" fillId="24" borderId="29" xfId="0" applyNumberFormat="1" applyFont="1" applyFill="1" applyBorder="1" applyAlignment="1">
      <alignment wrapText="1"/>
    </xf>
    <xf numFmtId="180" fontId="29" fillId="24" borderId="18" xfId="0" applyNumberFormat="1" applyFont="1" applyFill="1" applyBorder="1" applyAlignment="1">
      <alignment/>
    </xf>
    <xf numFmtId="180" fontId="29" fillId="24" borderId="26" xfId="0" applyNumberFormat="1" applyFont="1" applyFill="1" applyBorder="1" applyAlignment="1">
      <alignment/>
    </xf>
    <xf numFmtId="180" fontId="29" fillId="24" borderId="43" xfId="0" applyNumberFormat="1" applyFont="1" applyFill="1" applyBorder="1" applyAlignment="1">
      <alignment/>
    </xf>
    <xf numFmtId="180" fontId="33" fillId="24" borderId="30" xfId="0" applyNumberFormat="1" applyFont="1" applyFill="1" applyBorder="1" applyAlignment="1">
      <alignment/>
    </xf>
    <xf numFmtId="0" fontId="30" fillId="24" borderId="20" xfId="0" applyFont="1" applyFill="1" applyBorder="1" applyAlignment="1">
      <alignment wrapText="1"/>
    </xf>
    <xf numFmtId="180" fontId="33" fillId="24" borderId="16" xfId="0" applyNumberFormat="1" applyFont="1" applyFill="1" applyBorder="1" applyAlignment="1">
      <alignment/>
    </xf>
    <xf numFmtId="49" fontId="31" fillId="24" borderId="45" xfId="0" applyNumberFormat="1" applyFont="1" applyFill="1" applyBorder="1" applyAlignment="1">
      <alignment/>
    </xf>
    <xf numFmtId="49" fontId="31" fillId="24" borderId="43" xfId="0" applyNumberFormat="1" applyFont="1" applyFill="1" applyBorder="1" applyAlignment="1">
      <alignment/>
    </xf>
    <xf numFmtId="0" fontId="42" fillId="0" borderId="12" xfId="0" applyFont="1" applyBorder="1" applyAlignment="1">
      <alignment wrapText="1"/>
    </xf>
    <xf numFmtId="180" fontId="29" fillId="24" borderId="21" xfId="0" applyNumberFormat="1" applyFont="1" applyFill="1" applyBorder="1" applyAlignment="1">
      <alignment/>
    </xf>
    <xf numFmtId="180" fontId="29" fillId="24" borderId="29" xfId="0" applyNumberFormat="1" applyFont="1" applyFill="1" applyBorder="1" applyAlignment="1">
      <alignment/>
    </xf>
    <xf numFmtId="0" fontId="32" fillId="24" borderId="28" xfId="0" applyFont="1" applyFill="1" applyBorder="1" applyAlignment="1">
      <alignment/>
    </xf>
    <xf numFmtId="0" fontId="32" fillId="24" borderId="20" xfId="0" applyFont="1" applyFill="1" applyBorder="1" applyAlignment="1">
      <alignment/>
    </xf>
    <xf numFmtId="180" fontId="32" fillId="24" borderId="17" xfId="0" applyNumberFormat="1" applyFont="1" applyFill="1" applyBorder="1" applyAlignment="1">
      <alignment/>
    </xf>
    <xf numFmtId="0" fontId="32" fillId="24" borderId="32" xfId="0" applyFont="1" applyFill="1" applyBorder="1" applyAlignment="1">
      <alignment/>
    </xf>
    <xf numFmtId="0" fontId="32" fillId="24" borderId="43" xfId="0" applyFont="1" applyFill="1" applyBorder="1" applyAlignment="1">
      <alignment/>
    </xf>
    <xf numFmtId="49" fontId="28" fillId="24" borderId="20" xfId="0" applyNumberFormat="1" applyFont="1" applyFill="1" applyBorder="1" applyAlignment="1">
      <alignment horizontal="left"/>
    </xf>
    <xf numFmtId="49" fontId="31" fillId="24" borderId="20" xfId="0" applyNumberFormat="1" applyFont="1" applyFill="1" applyBorder="1" applyAlignment="1">
      <alignment horizontal="left"/>
    </xf>
    <xf numFmtId="0" fontId="33" fillId="24" borderId="12" xfId="0" applyFont="1" applyFill="1" applyBorder="1" applyAlignment="1">
      <alignment/>
    </xf>
    <xf numFmtId="180" fontId="32" fillId="24" borderId="52" xfId="0" applyNumberFormat="1" applyFont="1" applyFill="1" applyBorder="1" applyAlignment="1">
      <alignment/>
    </xf>
    <xf numFmtId="180" fontId="29" fillId="24" borderId="45" xfId="0" applyNumberFormat="1" applyFont="1" applyFill="1" applyBorder="1" applyAlignment="1">
      <alignment/>
    </xf>
    <xf numFmtId="0" fontId="34" fillId="24" borderId="44" xfId="0" applyFont="1" applyFill="1" applyBorder="1" applyAlignment="1">
      <alignment wrapText="1"/>
    </xf>
    <xf numFmtId="49" fontId="28" fillId="24" borderId="43" xfId="0" applyNumberFormat="1" applyFont="1" applyFill="1" applyBorder="1" applyAlignment="1">
      <alignment wrapText="1"/>
    </xf>
    <xf numFmtId="180" fontId="33" fillId="24" borderId="18" xfId="0" applyNumberFormat="1" applyFont="1" applyFill="1" applyBorder="1" applyAlignment="1">
      <alignment/>
    </xf>
    <xf numFmtId="180" fontId="33" fillId="24" borderId="26" xfId="0" applyNumberFormat="1" applyFont="1" applyFill="1" applyBorder="1" applyAlignment="1">
      <alignment/>
    </xf>
    <xf numFmtId="181" fontId="29" fillId="24" borderId="44" xfId="0" applyNumberFormat="1" applyFont="1" applyFill="1" applyBorder="1" applyAlignment="1">
      <alignment wrapText="1"/>
    </xf>
    <xf numFmtId="180" fontId="33" fillId="24" borderId="24" xfId="0" applyNumberFormat="1" applyFont="1" applyFill="1" applyBorder="1" applyAlignment="1">
      <alignment/>
    </xf>
    <xf numFmtId="180" fontId="29" fillId="24" borderId="44" xfId="0" applyNumberFormat="1" applyFont="1" applyFill="1" applyBorder="1" applyAlignment="1">
      <alignment wrapText="1"/>
    </xf>
    <xf numFmtId="0" fontId="27" fillId="24" borderId="53" xfId="0" applyFont="1" applyFill="1" applyBorder="1" applyAlignment="1">
      <alignment wrapText="1"/>
    </xf>
    <xf numFmtId="49" fontId="28" fillId="24" borderId="37" xfId="0" applyNumberFormat="1" applyFont="1" applyFill="1" applyBorder="1" applyAlignment="1">
      <alignment wrapText="1"/>
    </xf>
    <xf numFmtId="49" fontId="28" fillId="24" borderId="35" xfId="0" applyNumberFormat="1" applyFont="1" applyFill="1" applyBorder="1" applyAlignment="1">
      <alignment wrapText="1"/>
    </xf>
    <xf numFmtId="180" fontId="27" fillId="24" borderId="37" xfId="0" applyNumberFormat="1" applyFont="1" applyFill="1" applyBorder="1" applyAlignment="1">
      <alignment/>
    </xf>
    <xf numFmtId="180" fontId="42" fillId="24" borderId="38" xfId="0" applyNumberFormat="1" applyFont="1" applyFill="1" applyBorder="1" applyAlignment="1">
      <alignment/>
    </xf>
    <xf numFmtId="180" fontId="27" fillId="24" borderId="39" xfId="0" applyNumberFormat="1" applyFont="1" applyFill="1" applyBorder="1" applyAlignment="1">
      <alignment/>
    </xf>
    <xf numFmtId="180" fontId="27" fillId="24" borderId="40" xfId="0" applyNumberFormat="1" applyFont="1" applyFill="1" applyBorder="1" applyAlignment="1">
      <alignment/>
    </xf>
    <xf numFmtId="180" fontId="27" fillId="24" borderId="53" xfId="0" applyNumberFormat="1" applyFont="1" applyFill="1" applyBorder="1" applyAlignment="1">
      <alignment/>
    </xf>
    <xf numFmtId="180" fontId="29" fillId="24" borderId="39" xfId="0" applyNumberFormat="1" applyFont="1" applyFill="1" applyBorder="1" applyAlignment="1">
      <alignment/>
    </xf>
    <xf numFmtId="0" fontId="36" fillId="24" borderId="0" xfId="0" applyFont="1" applyFill="1" applyAlignment="1">
      <alignment wrapText="1"/>
    </xf>
    <xf numFmtId="0" fontId="36" fillId="24" borderId="0" xfId="0" applyFont="1" applyFill="1" applyAlignment="1">
      <alignment/>
    </xf>
    <xf numFmtId="180" fontId="36" fillId="24" borderId="0" xfId="0" applyNumberFormat="1" applyFont="1" applyFill="1" applyAlignment="1">
      <alignment/>
    </xf>
    <xf numFmtId="0" fontId="36" fillId="24" borderId="0" xfId="0" applyFont="1" applyFill="1" applyBorder="1" applyAlignment="1">
      <alignment/>
    </xf>
    <xf numFmtId="4" fontId="36" fillId="24" borderId="0" xfId="0" applyNumberFormat="1" applyFont="1" applyFill="1" applyBorder="1" applyAlignment="1">
      <alignment/>
    </xf>
    <xf numFmtId="0" fontId="40" fillId="24" borderId="0" xfId="0" applyFont="1" applyFill="1" applyAlignment="1">
      <alignment wrapText="1"/>
    </xf>
    <xf numFmtId="49" fontId="40" fillId="24" borderId="0" xfId="0" applyNumberFormat="1" applyFont="1" applyFill="1" applyAlignment="1">
      <alignment/>
    </xf>
    <xf numFmtId="0" fontId="40" fillId="24" borderId="0" xfId="0" applyFont="1" applyFill="1" applyAlignment="1">
      <alignment/>
    </xf>
    <xf numFmtId="180" fontId="40" fillId="24" borderId="0" xfId="0" applyNumberFormat="1" applyFont="1" applyFill="1" applyAlignment="1">
      <alignment/>
    </xf>
    <xf numFmtId="0" fontId="43" fillId="24" borderId="0" xfId="0" applyFont="1" applyFill="1" applyAlignment="1">
      <alignment/>
    </xf>
    <xf numFmtId="181" fontId="33" fillId="24" borderId="13" xfId="0" applyNumberFormat="1" applyFont="1" applyFill="1" applyBorder="1" applyAlignment="1">
      <alignment/>
    </xf>
    <xf numFmtId="0" fontId="36" fillId="0" borderId="54" xfId="0" applyFont="1" applyBorder="1" applyAlignment="1">
      <alignment horizontal="center" vertical="center" wrapText="1"/>
    </xf>
    <xf numFmtId="49" fontId="28" fillId="24" borderId="49" xfId="0" applyNumberFormat="1" applyFont="1" applyFill="1" applyBorder="1" applyAlignment="1">
      <alignment wrapText="1"/>
    </xf>
    <xf numFmtId="180" fontId="29" fillId="24" borderId="55" xfId="0" applyNumberFormat="1" applyFont="1" applyFill="1" applyBorder="1" applyAlignment="1">
      <alignment/>
    </xf>
    <xf numFmtId="0" fontId="36" fillId="24" borderId="56" xfId="0" applyFont="1" applyFill="1" applyBorder="1" applyAlignment="1">
      <alignment horizontal="center" vertical="center"/>
    </xf>
    <xf numFmtId="0" fontId="36" fillId="24" borderId="57" xfId="0" applyFont="1" applyFill="1" applyBorder="1" applyAlignment="1">
      <alignment horizontal="center" vertical="center"/>
    </xf>
    <xf numFmtId="180" fontId="27" fillId="24" borderId="49" xfId="0" applyNumberFormat="1" applyFont="1" applyFill="1" applyBorder="1" applyAlignment="1">
      <alignment/>
    </xf>
    <xf numFmtId="181" fontId="32" fillId="24" borderId="11" xfId="0" applyNumberFormat="1" applyFont="1" applyFill="1" applyBorder="1" applyAlignment="1">
      <alignment/>
    </xf>
    <xf numFmtId="4" fontId="34" fillId="24" borderId="29" xfId="0" applyNumberFormat="1" applyFont="1" applyFill="1" applyBorder="1" applyAlignment="1">
      <alignment/>
    </xf>
    <xf numFmtId="181" fontId="33" fillId="24" borderId="13" xfId="0" applyNumberFormat="1" applyFont="1" applyFill="1" applyBorder="1" applyAlignment="1">
      <alignment/>
    </xf>
    <xf numFmtId="180" fontId="38" fillId="24" borderId="13" xfId="0" applyNumberFormat="1" applyFont="1" applyFill="1" applyBorder="1" applyAlignment="1">
      <alignment/>
    </xf>
    <xf numFmtId="49" fontId="7" fillId="24" borderId="19" xfId="53" applyNumberFormat="1" applyFont="1" applyFill="1" applyBorder="1" applyAlignment="1">
      <alignment horizontal="center" wrapText="1"/>
      <protection/>
    </xf>
    <xf numFmtId="4" fontId="5" fillId="24" borderId="19" xfId="53" applyNumberFormat="1" applyFont="1" applyFill="1" applyBorder="1" applyAlignment="1">
      <alignment horizontal="right" wrapText="1"/>
      <protection/>
    </xf>
    <xf numFmtId="4" fontId="5" fillId="24" borderId="51" xfId="53" applyNumberFormat="1" applyFont="1" applyFill="1" applyBorder="1" applyAlignment="1">
      <alignment horizontal="right" wrapText="1"/>
      <protection/>
    </xf>
    <xf numFmtId="180" fontId="2" fillId="0" borderId="31" xfId="53" applyNumberFormat="1" applyFont="1" applyBorder="1">
      <alignment/>
      <protection/>
    </xf>
    <xf numFmtId="180" fontId="2" fillId="0" borderId="13" xfId="53" applyNumberFormat="1" applyFont="1" applyBorder="1">
      <alignment/>
      <protection/>
    </xf>
    <xf numFmtId="180" fontId="1" fillId="0" borderId="13" xfId="53" applyNumberFormat="1" applyFont="1" applyBorder="1">
      <alignment/>
      <protection/>
    </xf>
    <xf numFmtId="180" fontId="6" fillId="0" borderId="13" xfId="53" applyNumberFormat="1" applyFont="1" applyBorder="1" applyAlignment="1">
      <alignment wrapText="1"/>
      <protection/>
    </xf>
    <xf numFmtId="180" fontId="2" fillId="0" borderId="13" xfId="53" applyNumberFormat="1" applyFont="1" applyBorder="1" applyAlignment="1">
      <alignment wrapText="1"/>
      <protection/>
    </xf>
    <xf numFmtId="180" fontId="6" fillId="0" borderId="13" xfId="53" applyNumberFormat="1" applyFont="1" applyBorder="1">
      <alignment/>
      <protection/>
    </xf>
    <xf numFmtId="0" fontId="2" fillId="0" borderId="13" xfId="53" applyFont="1" applyBorder="1">
      <alignment/>
      <protection/>
    </xf>
    <xf numFmtId="181" fontId="2" fillId="0" borderId="13" xfId="53" applyNumberFormat="1" applyFont="1" applyBorder="1">
      <alignment/>
      <protection/>
    </xf>
    <xf numFmtId="0" fontId="17" fillId="0" borderId="13" xfId="53" applyFont="1" applyBorder="1" applyAlignment="1">
      <alignment horizontal="center" vertical="center" wrapText="1"/>
      <protection/>
    </xf>
    <xf numFmtId="0" fontId="19" fillId="0" borderId="13" xfId="53" applyFont="1" applyBorder="1" applyAlignment="1">
      <alignment wrapText="1"/>
      <protection/>
    </xf>
    <xf numFmtId="180" fontId="19" fillId="0" borderId="13" xfId="53" applyNumberFormat="1" applyFont="1" applyBorder="1" applyAlignment="1">
      <alignment wrapText="1"/>
      <protection/>
    </xf>
    <xf numFmtId="0" fontId="2" fillId="0" borderId="13" xfId="53" applyNumberFormat="1" applyFont="1" applyBorder="1" applyAlignment="1">
      <alignment wrapText="1"/>
      <protection/>
    </xf>
    <xf numFmtId="0" fontId="2" fillId="0" borderId="13" xfId="53" applyFont="1" applyBorder="1" applyAlignment="1">
      <alignment wrapText="1"/>
      <protection/>
    </xf>
    <xf numFmtId="180" fontId="19" fillId="24" borderId="13" xfId="53" applyNumberFormat="1" applyFont="1" applyFill="1" applyBorder="1" applyAlignment="1">
      <alignment wrapText="1"/>
      <protection/>
    </xf>
    <xf numFmtId="0" fontId="44" fillId="24" borderId="13" xfId="53" applyFont="1" applyFill="1" applyBorder="1" applyAlignment="1">
      <alignment wrapText="1"/>
      <protection/>
    </xf>
    <xf numFmtId="180" fontId="19" fillId="0" borderId="13" xfId="53" applyNumberFormat="1" applyFont="1" applyBorder="1">
      <alignment/>
      <protection/>
    </xf>
    <xf numFmtId="180" fontId="12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6" fillId="24" borderId="0" xfId="53" applyFont="1" applyFill="1" applyAlignment="1">
      <alignment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17" fillId="0" borderId="40" xfId="53" applyFont="1" applyBorder="1" applyAlignment="1">
      <alignment horizontal="center" vertical="center" wrapText="1"/>
      <protection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4" fillId="0" borderId="38" xfId="53" applyFont="1" applyBorder="1" applyAlignment="1">
      <alignment horizontal="center" wrapText="1"/>
      <protection/>
    </xf>
    <xf numFmtId="0" fontId="14" fillId="0" borderId="39" xfId="53" applyFont="1" applyBorder="1" applyAlignment="1">
      <alignment horizontal="center" wrapText="1"/>
      <protection/>
    </xf>
    <xf numFmtId="0" fontId="14" fillId="0" borderId="40" xfId="53" applyFont="1" applyBorder="1" applyAlignment="1">
      <alignment horizontal="center" wrapText="1"/>
      <protection/>
    </xf>
    <xf numFmtId="0" fontId="14" fillId="0" borderId="39" xfId="0" applyFont="1" applyBorder="1" applyAlignment="1">
      <alignment horizontal="center" wrapText="1"/>
    </xf>
    <xf numFmtId="0" fontId="14" fillId="0" borderId="57" xfId="0" applyFont="1" applyBorder="1" applyAlignment="1">
      <alignment horizontal="center" wrapText="1"/>
    </xf>
    <xf numFmtId="0" fontId="26" fillId="0" borderId="0" xfId="53" applyFont="1">
      <alignment/>
      <protection/>
    </xf>
    <xf numFmtId="180" fontId="6" fillId="0" borderId="31" xfId="53" applyNumberFormat="1" applyFont="1" applyBorder="1">
      <alignment/>
      <protection/>
    </xf>
    <xf numFmtId="180" fontId="6" fillId="0" borderId="60" xfId="53" applyNumberFormat="1" applyFont="1" applyBorder="1">
      <alignment/>
      <protection/>
    </xf>
    <xf numFmtId="0" fontId="1" fillId="0" borderId="0" xfId="53" applyFont="1" applyAlignment="1">
      <alignment horizontal="right"/>
      <protection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0" fillId="0" borderId="0" xfId="0" applyFont="1" applyAlignment="1">
      <alignment horizontal="center"/>
    </xf>
    <xf numFmtId="49" fontId="17" fillId="0" borderId="13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 vertical="center" textRotation="90" wrapText="1"/>
    </xf>
    <xf numFmtId="180" fontId="29" fillId="24" borderId="27" xfId="0" applyNumberFormat="1" applyFont="1" applyFill="1" applyBorder="1" applyAlignment="1">
      <alignment/>
    </xf>
    <xf numFmtId="180" fontId="29" fillId="24" borderId="16" xfId="0" applyNumberFormat="1" applyFont="1" applyFill="1" applyBorder="1" applyAlignment="1">
      <alignment wrapText="1"/>
    </xf>
    <xf numFmtId="180" fontId="29" fillId="24" borderId="22" xfId="0" applyNumberFormat="1" applyFont="1" applyFill="1" applyBorder="1" applyAlignment="1">
      <alignment/>
    </xf>
    <xf numFmtId="180" fontId="38" fillId="24" borderId="16" xfId="0" applyNumberFormat="1" applyFont="1" applyFill="1" applyBorder="1" applyAlignment="1">
      <alignment/>
    </xf>
    <xf numFmtId="180" fontId="29" fillId="24" borderId="25" xfId="0" applyNumberFormat="1" applyFont="1" applyFill="1" applyBorder="1" applyAlignment="1">
      <alignment wrapText="1"/>
    </xf>
    <xf numFmtId="180" fontId="29" fillId="24" borderId="53" xfId="0" applyNumberFormat="1" applyFont="1" applyFill="1" applyBorder="1" applyAlignment="1">
      <alignment/>
    </xf>
    <xf numFmtId="181" fontId="33" fillId="24" borderId="61" xfId="0" applyNumberFormat="1" applyFont="1" applyFill="1" applyBorder="1" applyAlignment="1">
      <alignment/>
    </xf>
    <xf numFmtId="181" fontId="33" fillId="24" borderId="58" xfId="0" applyNumberFormat="1" applyFont="1" applyFill="1" applyBorder="1" applyAlignment="1">
      <alignment/>
    </xf>
    <xf numFmtId="181" fontId="33" fillId="24" borderId="59" xfId="0" applyNumberFormat="1" applyFont="1" applyFill="1" applyBorder="1" applyAlignment="1">
      <alignment/>
    </xf>
    <xf numFmtId="181" fontId="33" fillId="24" borderId="12" xfId="0" applyNumberFormat="1" applyFont="1" applyFill="1" applyBorder="1" applyAlignment="1">
      <alignment/>
    </xf>
    <xf numFmtId="181" fontId="33" fillId="24" borderId="32" xfId="0" applyNumberFormat="1" applyFont="1" applyFill="1" applyBorder="1" applyAlignment="1">
      <alignment/>
    </xf>
    <xf numFmtId="181" fontId="32" fillId="24" borderId="12" xfId="0" applyNumberFormat="1" applyFont="1" applyFill="1" applyBorder="1" applyAlignment="1">
      <alignment/>
    </xf>
    <xf numFmtId="181" fontId="32" fillId="24" borderId="32" xfId="0" applyNumberFormat="1" applyFont="1" applyFill="1" applyBorder="1" applyAlignment="1">
      <alignment/>
    </xf>
    <xf numFmtId="181" fontId="32" fillId="24" borderId="10" xfId="0" applyNumberFormat="1" applyFont="1" applyFill="1" applyBorder="1" applyAlignment="1">
      <alignment/>
    </xf>
    <xf numFmtId="181" fontId="32" fillId="24" borderId="31" xfId="0" applyNumberFormat="1" applyFont="1" applyFill="1" applyBorder="1" applyAlignment="1">
      <alignment/>
    </xf>
    <xf numFmtId="181" fontId="33" fillId="24" borderId="12" xfId="0" applyNumberFormat="1" applyFont="1" applyFill="1" applyBorder="1" applyAlignment="1">
      <alignment/>
    </xf>
    <xf numFmtId="181" fontId="33" fillId="24" borderId="32" xfId="0" applyNumberFormat="1" applyFont="1" applyFill="1" applyBorder="1" applyAlignment="1">
      <alignment/>
    </xf>
    <xf numFmtId="181" fontId="32" fillId="24" borderId="17" xfId="0" applyNumberFormat="1" applyFont="1" applyFill="1" applyBorder="1" applyAlignment="1">
      <alignment/>
    </xf>
    <xf numFmtId="181" fontId="32" fillId="24" borderId="18" xfId="0" applyNumberFormat="1" applyFont="1" applyFill="1" applyBorder="1" applyAlignment="1">
      <alignment/>
    </xf>
    <xf numFmtId="181" fontId="32" fillId="24" borderId="24" xfId="0" applyNumberFormat="1" applyFont="1" applyFill="1" applyBorder="1" applyAlignment="1">
      <alignment/>
    </xf>
    <xf numFmtId="181" fontId="33" fillId="24" borderId="38" xfId="0" applyNumberFormat="1" applyFont="1" applyFill="1" applyBorder="1" applyAlignment="1">
      <alignment/>
    </xf>
    <xf numFmtId="181" fontId="33" fillId="24" borderId="39" xfId="0" applyNumberFormat="1" applyFont="1" applyFill="1" applyBorder="1" applyAlignment="1">
      <alignment/>
    </xf>
    <xf numFmtId="181" fontId="33" fillId="24" borderId="4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0" fillId="0" borderId="13" xfId="0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center"/>
    </xf>
    <xf numFmtId="180" fontId="21" fillId="0" borderId="13" xfId="0" applyNumberFormat="1" applyFont="1" applyBorder="1" applyAlignment="1">
      <alignment/>
    </xf>
    <xf numFmtId="0" fontId="23" fillId="0" borderId="13" xfId="0" applyFont="1" applyFill="1" applyBorder="1" applyAlignment="1">
      <alignment horizontal="left" vertical="center" wrapText="1"/>
    </xf>
    <xf numFmtId="49" fontId="23" fillId="0" borderId="13" xfId="0" applyNumberFormat="1" applyFont="1" applyFill="1" applyBorder="1" applyAlignment="1">
      <alignment horizontal="center"/>
    </xf>
    <xf numFmtId="180" fontId="22" fillId="0" borderId="13" xfId="0" applyNumberFormat="1" applyFont="1" applyBorder="1" applyAlignment="1">
      <alignment/>
    </xf>
    <xf numFmtId="0" fontId="20" fillId="24" borderId="13" xfId="0" applyFont="1" applyFill="1" applyBorder="1" applyAlignment="1">
      <alignment horizontal="left" vertical="center" wrapText="1"/>
    </xf>
    <xf numFmtId="49" fontId="20" fillId="24" borderId="13" xfId="0" applyNumberFormat="1" applyFont="1" applyFill="1" applyBorder="1" applyAlignment="1">
      <alignment horizontal="center"/>
    </xf>
    <xf numFmtId="0" fontId="23" fillId="24" borderId="13" xfId="0" applyFont="1" applyFill="1" applyBorder="1" applyAlignment="1">
      <alignment horizontal="left" vertical="center" wrapText="1"/>
    </xf>
    <xf numFmtId="49" fontId="23" fillId="24" borderId="13" xfId="0" applyNumberFormat="1" applyFont="1" applyFill="1" applyBorder="1" applyAlignment="1">
      <alignment horizontal="center"/>
    </xf>
    <xf numFmtId="0" fontId="22" fillId="0" borderId="0" xfId="0" applyFont="1" applyAlignment="1">
      <alignment horizontal="justify"/>
    </xf>
    <xf numFmtId="0" fontId="18" fillId="0" borderId="0" xfId="0" applyFont="1" applyAlignment="1">
      <alignment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20" fillId="0" borderId="27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14" fillId="24" borderId="38" xfId="53" applyFont="1" applyFill="1" applyBorder="1" applyAlignment="1">
      <alignment horizontal="center" wrapText="1"/>
      <protection/>
    </xf>
    <xf numFmtId="0" fontId="14" fillId="24" borderId="39" xfId="53" applyFont="1" applyFill="1" applyBorder="1" applyAlignment="1">
      <alignment horizontal="center" wrapText="1"/>
      <protection/>
    </xf>
    <xf numFmtId="0" fontId="14" fillId="24" borderId="40" xfId="53" applyFont="1" applyFill="1" applyBorder="1" applyAlignment="1">
      <alignment horizontal="center" wrapText="1"/>
      <protection/>
    </xf>
    <xf numFmtId="0" fontId="14" fillId="24" borderId="35" xfId="0" applyFont="1" applyFill="1" applyBorder="1" applyAlignment="1">
      <alignment horizontal="center" wrapText="1"/>
    </xf>
    <xf numFmtId="0" fontId="14" fillId="24" borderId="53" xfId="0" applyFont="1" applyFill="1" applyBorder="1" applyAlignment="1">
      <alignment horizontal="center" wrapText="1"/>
    </xf>
    <xf numFmtId="0" fontId="14" fillId="24" borderId="40" xfId="0" applyFont="1" applyFill="1" applyBorder="1" applyAlignment="1">
      <alignment horizontal="center" wrapText="1"/>
    </xf>
    <xf numFmtId="180" fontId="22" fillId="24" borderId="13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180" fontId="35" fillId="0" borderId="11" xfId="0" applyNumberFormat="1" applyFont="1" applyBorder="1" applyAlignment="1">
      <alignment/>
    </xf>
    <xf numFmtId="180" fontId="35" fillId="0" borderId="31" xfId="0" applyNumberFormat="1" applyFont="1" applyBorder="1" applyAlignment="1">
      <alignment/>
    </xf>
    <xf numFmtId="180" fontId="35" fillId="0" borderId="13" xfId="0" applyNumberFormat="1" applyFont="1" applyBorder="1" applyAlignment="1">
      <alignment/>
    </xf>
    <xf numFmtId="180" fontId="35" fillId="0" borderId="18" xfId="0" applyNumberFormat="1" applyFont="1" applyBorder="1" applyAlignment="1">
      <alignment/>
    </xf>
    <xf numFmtId="0" fontId="39" fillId="0" borderId="38" xfId="0" applyFont="1" applyBorder="1" applyAlignment="1">
      <alignment/>
    </xf>
    <xf numFmtId="180" fontId="46" fillId="0" borderId="39" xfId="0" applyNumberFormat="1" applyFont="1" applyBorder="1" applyAlignment="1">
      <alignment/>
    </xf>
    <xf numFmtId="0" fontId="39" fillId="0" borderId="0" xfId="0" applyFont="1" applyAlignment="1">
      <alignment/>
    </xf>
    <xf numFmtId="0" fontId="47" fillId="0" borderId="0" xfId="0" applyFont="1" applyAlignment="1">
      <alignment horizontal="right"/>
    </xf>
    <xf numFmtId="0" fontId="35" fillId="0" borderId="10" xfId="0" applyFont="1" applyBorder="1" applyAlignment="1">
      <alignment/>
    </xf>
    <xf numFmtId="0" fontId="35" fillId="0" borderId="12" xfId="0" applyFont="1" applyBorder="1" applyAlignment="1">
      <alignment wrapText="1"/>
    </xf>
    <xf numFmtId="0" fontId="35" fillId="0" borderId="12" xfId="0" applyFont="1" applyBorder="1" applyAlignment="1">
      <alignment/>
    </xf>
    <xf numFmtId="0" fontId="35" fillId="0" borderId="17" xfId="0" applyFont="1" applyBorder="1" applyAlignment="1">
      <alignment wrapText="1"/>
    </xf>
    <xf numFmtId="0" fontId="48" fillId="0" borderId="38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/>
    </xf>
    <xf numFmtId="180" fontId="5" fillId="24" borderId="13" xfId="0" applyNumberFormat="1" applyFont="1" applyFill="1" applyBorder="1" applyAlignment="1">
      <alignment/>
    </xf>
    <xf numFmtId="180" fontId="2" fillId="24" borderId="13" xfId="53" applyNumberFormat="1" applyFont="1" applyFill="1" applyBorder="1">
      <alignment/>
      <protection/>
    </xf>
    <xf numFmtId="181" fontId="6" fillId="0" borderId="13" xfId="53" applyNumberFormat="1" applyFont="1" applyBorder="1">
      <alignment/>
      <protection/>
    </xf>
    <xf numFmtId="0" fontId="0" fillId="0" borderId="0" xfId="53" applyFont="1">
      <alignment/>
      <protection/>
    </xf>
    <xf numFmtId="0" fontId="6" fillId="0" borderId="0" xfId="0" applyFont="1" applyAlignment="1">
      <alignment horizontal="center" wrapText="1"/>
    </xf>
    <xf numFmtId="0" fontId="51" fillId="24" borderId="16" xfId="0" applyFont="1" applyFill="1" applyBorder="1" applyAlignment="1">
      <alignment wrapText="1"/>
    </xf>
    <xf numFmtId="0" fontId="40" fillId="0" borderId="26" xfId="0" applyFont="1" applyBorder="1" applyAlignment="1">
      <alignment vertical="center" wrapText="1"/>
    </xf>
    <xf numFmtId="0" fontId="41" fillId="24" borderId="28" xfId="0" applyFont="1" applyFill="1" applyBorder="1" applyAlignment="1">
      <alignment/>
    </xf>
    <xf numFmtId="4" fontId="34" fillId="24" borderId="28" xfId="0" applyNumberFormat="1" applyFont="1" applyFill="1" applyBorder="1" applyAlignment="1">
      <alignment/>
    </xf>
    <xf numFmtId="180" fontId="34" fillId="24" borderId="16" xfId="0" applyNumberFormat="1" applyFont="1" applyFill="1" applyBorder="1" applyAlignment="1">
      <alignment/>
    </xf>
    <xf numFmtId="180" fontId="32" fillId="24" borderId="32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6" fillId="24" borderId="13" xfId="0" applyNumberFormat="1" applyFont="1" applyFill="1" applyBorder="1" applyAlignment="1">
      <alignment horizontal="center" wrapText="1"/>
    </xf>
    <xf numFmtId="180" fontId="6" fillId="24" borderId="13" xfId="0" applyNumberFormat="1" applyFont="1" applyFill="1" applyBorder="1" applyAlignment="1">
      <alignment horizontal="right" wrapText="1"/>
    </xf>
    <xf numFmtId="49" fontId="1" fillId="24" borderId="13" xfId="0" applyNumberFormat="1" applyFont="1" applyFill="1" applyBorder="1" applyAlignment="1">
      <alignment horizontal="center" wrapText="1"/>
    </xf>
    <xf numFmtId="49" fontId="17" fillId="24" borderId="13" xfId="0" applyNumberFormat="1" applyFont="1" applyFill="1" applyBorder="1" applyAlignment="1">
      <alignment horizontal="center" wrapText="1"/>
    </xf>
    <xf numFmtId="180" fontId="2" fillId="24" borderId="13" xfId="0" applyNumberFormat="1" applyFont="1" applyFill="1" applyBorder="1" applyAlignment="1">
      <alignment horizontal="right" wrapText="1"/>
    </xf>
    <xf numFmtId="49" fontId="17" fillId="24" borderId="13" xfId="0" applyNumberFormat="1" applyFont="1" applyFill="1" applyBorder="1" applyAlignment="1">
      <alignment wrapText="1"/>
    </xf>
    <xf numFmtId="49" fontId="1" fillId="24" borderId="13" xfId="66" applyNumberFormat="1" applyFont="1" applyFill="1" applyBorder="1" applyAlignment="1">
      <alignment horizontal="center" wrapText="1"/>
    </xf>
    <xf numFmtId="180" fontId="6" fillId="24" borderId="13" xfId="0" applyNumberFormat="1" applyFont="1" applyFill="1" applyBorder="1" applyAlignment="1">
      <alignment wrapText="1"/>
    </xf>
    <xf numFmtId="180" fontId="2" fillId="24" borderId="13" xfId="0" applyNumberFormat="1" applyFont="1" applyFill="1" applyBorder="1" applyAlignment="1">
      <alignment wrapText="1"/>
    </xf>
    <xf numFmtId="49" fontId="6" fillId="24" borderId="13" xfId="0" applyNumberFormat="1" applyFont="1" applyFill="1" applyBorder="1" applyAlignment="1">
      <alignment wrapText="1"/>
    </xf>
    <xf numFmtId="0" fontId="13" fillId="0" borderId="15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49" fontId="1" fillId="24" borderId="0" xfId="0" applyNumberFormat="1" applyFont="1" applyFill="1" applyAlignment="1">
      <alignment/>
    </xf>
    <xf numFmtId="0" fontId="15" fillId="0" borderId="17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6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6" fillId="24" borderId="13" xfId="0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80" fontId="6" fillId="0" borderId="13" xfId="0" applyNumberFormat="1" applyFont="1" applyBorder="1" applyAlignment="1">
      <alignment horizontal="right" wrapText="1"/>
    </xf>
    <xf numFmtId="0" fontId="6" fillId="24" borderId="13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wrapText="1"/>
    </xf>
    <xf numFmtId="0" fontId="1" fillId="24" borderId="13" xfId="0" applyFont="1" applyFill="1" applyBorder="1" applyAlignment="1">
      <alignment horizontal="center" wrapText="1"/>
    </xf>
    <xf numFmtId="0" fontId="6" fillId="24" borderId="13" xfId="0" applyFont="1" applyFill="1" applyBorder="1" applyAlignment="1">
      <alignment wrapText="1"/>
    </xf>
    <xf numFmtId="0" fontId="17" fillId="24" borderId="13" xfId="0" applyFont="1" applyFill="1" applyBorder="1" applyAlignment="1">
      <alignment wrapText="1"/>
    </xf>
    <xf numFmtId="0" fontId="17" fillId="24" borderId="13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wrapText="1"/>
    </xf>
    <xf numFmtId="0" fontId="6" fillId="24" borderId="13" xfId="0" applyFont="1" applyFill="1" applyBorder="1" applyAlignment="1">
      <alignment horizontal="left" wrapText="1"/>
    </xf>
    <xf numFmtId="0" fontId="15" fillId="24" borderId="13" xfId="0" applyFont="1" applyFill="1" applyBorder="1" applyAlignment="1">
      <alignment horizontal="center" wrapText="1"/>
    </xf>
    <xf numFmtId="0" fontId="1" fillId="24" borderId="13" xfId="0" applyFont="1" applyFill="1" applyBorder="1" applyAlignment="1">
      <alignment wrapText="1"/>
    </xf>
    <xf numFmtId="49" fontId="1" fillId="24" borderId="13" xfId="0" applyNumberFormat="1" applyFont="1" applyFill="1" applyBorder="1" applyAlignment="1">
      <alignment wrapText="1"/>
    </xf>
    <xf numFmtId="49" fontId="2" fillId="24" borderId="13" xfId="0" applyNumberFormat="1" applyFont="1" applyFill="1" applyBorder="1" applyAlignment="1">
      <alignment wrapText="1"/>
    </xf>
    <xf numFmtId="0" fontId="15" fillId="0" borderId="50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5" fillId="0" borderId="64" xfId="0" applyFont="1" applyBorder="1" applyAlignment="1">
      <alignment horizontal="center" wrapText="1"/>
    </xf>
    <xf numFmtId="180" fontId="43" fillId="24" borderId="0" xfId="0" applyNumberFormat="1" applyFont="1" applyFill="1" applyAlignment="1">
      <alignment/>
    </xf>
    <xf numFmtId="0" fontId="30" fillId="0" borderId="16" xfId="0" applyFont="1" applyFill="1" applyBorder="1" applyAlignment="1">
      <alignment wrapText="1"/>
    </xf>
    <xf numFmtId="49" fontId="31" fillId="0" borderId="28" xfId="0" applyNumberFormat="1" applyFont="1" applyFill="1" applyBorder="1" applyAlignment="1">
      <alignment/>
    </xf>
    <xf numFmtId="49" fontId="31" fillId="0" borderId="20" xfId="0" applyNumberFormat="1" applyFont="1" applyFill="1" applyBorder="1" applyAlignment="1">
      <alignment/>
    </xf>
    <xf numFmtId="180" fontId="32" fillId="0" borderId="28" xfId="0" applyNumberFormat="1" applyFont="1" applyFill="1" applyBorder="1" applyAlignment="1">
      <alignment/>
    </xf>
    <xf numFmtId="180" fontId="33" fillId="0" borderId="12" xfId="0" applyNumberFormat="1" applyFont="1" applyFill="1" applyBorder="1" applyAlignment="1">
      <alignment/>
    </xf>
    <xf numFmtId="180" fontId="32" fillId="0" borderId="13" xfId="0" applyNumberFormat="1" applyFont="1" applyFill="1" applyBorder="1" applyAlignment="1">
      <alignment/>
    </xf>
    <xf numFmtId="180" fontId="32" fillId="0" borderId="32" xfId="0" applyNumberFormat="1" applyFont="1" applyFill="1" applyBorder="1" applyAlignment="1">
      <alignment/>
    </xf>
    <xf numFmtId="180" fontId="32" fillId="0" borderId="20" xfId="0" applyNumberFormat="1" applyFont="1" applyFill="1" applyBorder="1" applyAlignment="1">
      <alignment/>
    </xf>
    <xf numFmtId="180" fontId="33" fillId="0" borderId="20" xfId="0" applyNumberFormat="1" applyFont="1" applyFill="1" applyBorder="1" applyAlignment="1">
      <alignment/>
    </xf>
    <xf numFmtId="180" fontId="33" fillId="0" borderId="25" xfId="0" applyNumberFormat="1" applyFont="1" applyFill="1" applyBorder="1" applyAlignment="1">
      <alignment/>
    </xf>
    <xf numFmtId="181" fontId="32" fillId="0" borderId="12" xfId="0" applyNumberFormat="1" applyFont="1" applyFill="1" applyBorder="1" applyAlignment="1">
      <alignment/>
    </xf>
    <xf numFmtId="181" fontId="32" fillId="0" borderId="13" xfId="0" applyNumberFormat="1" applyFont="1" applyFill="1" applyBorder="1" applyAlignment="1">
      <alignment/>
    </xf>
    <xf numFmtId="181" fontId="32" fillId="0" borderId="32" xfId="0" applyNumberFormat="1" applyFont="1" applyFill="1" applyBorder="1" applyAlignment="1">
      <alignment/>
    </xf>
    <xf numFmtId="0" fontId="38" fillId="0" borderId="0" xfId="0" applyFont="1" applyFill="1" applyAlignment="1">
      <alignment/>
    </xf>
    <xf numFmtId="0" fontId="30" fillId="0" borderId="20" xfId="0" applyFont="1" applyFill="1" applyBorder="1" applyAlignment="1">
      <alignment wrapText="1"/>
    </xf>
    <xf numFmtId="180" fontId="32" fillId="0" borderId="43" xfId="0" applyNumberFormat="1" applyFont="1" applyFill="1" applyBorder="1" applyAlignment="1">
      <alignment/>
    </xf>
    <xf numFmtId="180" fontId="38" fillId="0" borderId="16" xfId="0" applyNumberFormat="1" applyFont="1" applyFill="1" applyBorder="1" applyAlignment="1">
      <alignment/>
    </xf>
    <xf numFmtId="180" fontId="32" fillId="0" borderId="45" xfId="0" applyNumberFormat="1" applyFont="1" applyFill="1" applyBorder="1" applyAlignment="1">
      <alignment/>
    </xf>
    <xf numFmtId="180" fontId="32" fillId="0" borderId="18" xfId="0" applyNumberFormat="1" applyFont="1" applyFill="1" applyBorder="1" applyAlignment="1">
      <alignment/>
    </xf>
    <xf numFmtId="180" fontId="32" fillId="0" borderId="47" xfId="0" applyNumberFormat="1" applyFont="1" applyFill="1" applyBorder="1" applyAlignment="1">
      <alignment/>
    </xf>
    <xf numFmtId="180" fontId="32" fillId="0" borderId="16" xfId="0" applyNumberFormat="1" applyFont="1" applyFill="1" applyBorder="1" applyAlignment="1">
      <alignment/>
    </xf>
    <xf numFmtId="0" fontId="30" fillId="0" borderId="26" xfId="0" applyFont="1" applyFill="1" applyBorder="1" applyAlignment="1">
      <alignment wrapText="1"/>
    </xf>
    <xf numFmtId="180" fontId="33" fillId="0" borderId="17" xfId="0" applyNumberFormat="1" applyFont="1" applyFill="1" applyBorder="1" applyAlignment="1">
      <alignment/>
    </xf>
    <xf numFmtId="180" fontId="32" fillId="0" borderId="24" xfId="0" applyNumberFormat="1" applyFont="1" applyFill="1" applyBorder="1" applyAlignment="1">
      <alignment/>
    </xf>
    <xf numFmtId="180" fontId="32" fillId="0" borderId="33" xfId="0" applyNumberFormat="1" applyFont="1" applyFill="1" applyBorder="1" applyAlignment="1">
      <alignment/>
    </xf>
    <xf numFmtId="180" fontId="32" fillId="0" borderId="0" xfId="0" applyNumberFormat="1" applyFont="1" applyFill="1" applyAlignment="1">
      <alignment/>
    </xf>
    <xf numFmtId="180" fontId="32" fillId="0" borderId="46" xfId="0" applyNumberFormat="1" applyFont="1" applyFill="1" applyBorder="1" applyAlignment="1">
      <alignment/>
    </xf>
    <xf numFmtId="181" fontId="34" fillId="0" borderId="45" xfId="0" applyNumberFormat="1" applyFont="1" applyFill="1" applyBorder="1" applyAlignment="1">
      <alignment/>
    </xf>
    <xf numFmtId="180" fontId="32" fillId="0" borderId="29" xfId="0" applyNumberFormat="1" applyFont="1" applyFill="1" applyBorder="1" applyAlignment="1">
      <alignment/>
    </xf>
    <xf numFmtId="180" fontId="38" fillId="0" borderId="26" xfId="0" applyNumberFormat="1" applyFont="1" applyFill="1" applyBorder="1" applyAlignment="1">
      <alignment/>
    </xf>
    <xf numFmtId="0" fontId="27" fillId="0" borderId="16" xfId="0" applyFont="1" applyFill="1" applyBorder="1" applyAlignment="1">
      <alignment wrapText="1"/>
    </xf>
    <xf numFmtId="49" fontId="28" fillId="0" borderId="28" xfId="0" applyNumberFormat="1" applyFont="1" applyFill="1" applyBorder="1" applyAlignment="1">
      <alignment/>
    </xf>
    <xf numFmtId="49" fontId="28" fillId="0" borderId="20" xfId="0" applyNumberFormat="1" applyFont="1" applyFill="1" applyBorder="1" applyAlignment="1">
      <alignment/>
    </xf>
    <xf numFmtId="180" fontId="29" fillId="0" borderId="28" xfId="0" applyNumberFormat="1" applyFont="1" applyFill="1" applyBorder="1" applyAlignment="1">
      <alignment/>
    </xf>
    <xf numFmtId="180" fontId="29" fillId="0" borderId="17" xfId="0" applyNumberFormat="1" applyFont="1" applyFill="1" applyBorder="1" applyAlignment="1">
      <alignment/>
    </xf>
    <xf numFmtId="180" fontId="29" fillId="0" borderId="18" xfId="0" applyNumberFormat="1" applyFont="1" applyFill="1" applyBorder="1" applyAlignment="1">
      <alignment/>
    </xf>
    <xf numFmtId="180" fontId="29" fillId="0" borderId="24" xfId="0" applyNumberFormat="1" applyFont="1" applyFill="1" applyBorder="1" applyAlignment="1">
      <alignment/>
    </xf>
    <xf numFmtId="180" fontId="29" fillId="0" borderId="20" xfId="0" applyNumberFormat="1" applyFont="1" applyFill="1" applyBorder="1" applyAlignment="1">
      <alignment/>
    </xf>
    <xf numFmtId="180" fontId="29" fillId="0" borderId="26" xfId="0" applyNumberFormat="1" applyFont="1" applyFill="1" applyBorder="1" applyAlignment="1">
      <alignment/>
    </xf>
    <xf numFmtId="180" fontId="33" fillId="0" borderId="16" xfId="0" applyNumberFormat="1" applyFont="1" applyFill="1" applyBorder="1" applyAlignment="1">
      <alignment/>
    </xf>
    <xf numFmtId="180" fontId="33" fillId="0" borderId="13" xfId="0" applyNumberFormat="1" applyFont="1" applyFill="1" applyBorder="1" applyAlignment="1">
      <alignment/>
    </xf>
    <xf numFmtId="180" fontId="33" fillId="0" borderId="32" xfId="0" applyNumberFormat="1" applyFont="1" applyFill="1" applyBorder="1" applyAlignment="1">
      <alignment/>
    </xf>
    <xf numFmtId="180" fontId="33" fillId="0" borderId="10" xfId="0" applyNumberFormat="1" applyFont="1" applyFill="1" applyBorder="1" applyAlignment="1">
      <alignment/>
    </xf>
    <xf numFmtId="180" fontId="32" fillId="0" borderId="11" xfId="0" applyNumberFormat="1" applyFont="1" applyFill="1" applyBorder="1" applyAlignment="1">
      <alignment/>
    </xf>
    <xf numFmtId="180" fontId="32" fillId="0" borderId="31" xfId="0" applyNumberFormat="1" applyFont="1" applyFill="1" applyBorder="1" applyAlignment="1">
      <alignment/>
    </xf>
    <xf numFmtId="180" fontId="32" fillId="0" borderId="44" xfId="0" applyNumberFormat="1" applyFont="1" applyFill="1" applyBorder="1" applyAlignment="1">
      <alignment/>
    </xf>
    <xf numFmtId="49" fontId="31" fillId="0" borderId="45" xfId="0" applyNumberFormat="1" applyFont="1" applyFill="1" applyBorder="1" applyAlignment="1">
      <alignment/>
    </xf>
    <xf numFmtId="49" fontId="31" fillId="0" borderId="43" xfId="0" applyNumberFormat="1" applyFont="1" applyFill="1" applyBorder="1" applyAlignment="1">
      <alignment/>
    </xf>
    <xf numFmtId="180" fontId="33" fillId="0" borderId="28" xfId="0" applyNumberFormat="1" applyFont="1" applyFill="1" applyBorder="1" applyAlignment="1">
      <alignment/>
    </xf>
    <xf numFmtId="0" fontId="0" fillId="24" borderId="0" xfId="53" applyFill="1">
      <alignment/>
      <protection/>
    </xf>
    <xf numFmtId="0" fontId="18" fillId="24" borderId="0" xfId="53" applyFont="1" applyFill="1">
      <alignment/>
      <protection/>
    </xf>
    <xf numFmtId="0" fontId="26" fillId="24" borderId="0" xfId="53" applyFont="1" applyFill="1">
      <alignment/>
      <protection/>
    </xf>
    <xf numFmtId="0" fontId="10" fillId="24" borderId="10" xfId="53" applyFont="1" applyFill="1" applyBorder="1" applyAlignment="1">
      <alignment wrapText="1"/>
      <protection/>
    </xf>
    <xf numFmtId="49" fontId="11" fillId="24" borderId="11" xfId="53" applyNumberFormat="1" applyFont="1" applyFill="1" applyBorder="1" applyAlignment="1">
      <alignment horizontal="center" wrapText="1"/>
      <protection/>
    </xf>
    <xf numFmtId="180" fontId="10" fillId="24" borderId="11" xfId="53" applyNumberFormat="1" applyFont="1" applyFill="1" applyBorder="1" applyAlignment="1">
      <alignment wrapText="1"/>
      <protection/>
    </xf>
    <xf numFmtId="0" fontId="0" fillId="24" borderId="11" xfId="53" applyFill="1" applyBorder="1">
      <alignment/>
      <protection/>
    </xf>
    <xf numFmtId="181" fontId="10" fillId="24" borderId="11" xfId="53" applyNumberFormat="1" applyFont="1" applyFill="1" applyBorder="1">
      <alignment/>
      <protection/>
    </xf>
    <xf numFmtId="0" fontId="0" fillId="24" borderId="13" xfId="53" applyFill="1" applyBorder="1">
      <alignment/>
      <protection/>
    </xf>
    <xf numFmtId="181" fontId="5" fillId="24" borderId="11" xfId="53" applyNumberFormat="1" applyFont="1" applyFill="1" applyBorder="1">
      <alignment/>
      <protection/>
    </xf>
    <xf numFmtId="181" fontId="5" fillId="24" borderId="13" xfId="53" applyNumberFormat="1" applyFont="1" applyFill="1" applyBorder="1">
      <alignment/>
      <protection/>
    </xf>
    <xf numFmtId="180" fontId="10" fillId="24" borderId="13" xfId="53" applyNumberFormat="1" applyFont="1" applyFill="1" applyBorder="1" applyAlignment="1">
      <alignment wrapText="1"/>
      <protection/>
    </xf>
    <xf numFmtId="180" fontId="10" fillId="24" borderId="16" xfId="53" applyNumberFormat="1" applyFont="1" applyFill="1" applyBorder="1" applyAlignment="1">
      <alignment wrapText="1"/>
      <protection/>
    </xf>
    <xf numFmtId="0" fontId="18" fillId="24" borderId="13" xfId="53" applyFont="1" applyFill="1" applyBorder="1">
      <alignment/>
      <protection/>
    </xf>
    <xf numFmtId="180" fontId="11" fillId="24" borderId="16" xfId="53" applyNumberFormat="1" applyFont="1" applyFill="1" applyBorder="1" applyAlignment="1">
      <alignment wrapText="1"/>
      <protection/>
    </xf>
    <xf numFmtId="180" fontId="10" fillId="24" borderId="22" xfId="53" applyNumberFormat="1" applyFont="1" applyFill="1" applyBorder="1" applyAlignment="1">
      <alignment wrapText="1"/>
      <protection/>
    </xf>
    <xf numFmtId="180" fontId="7" fillId="24" borderId="16" xfId="53" applyNumberFormat="1" applyFont="1" applyFill="1" applyBorder="1" applyAlignment="1">
      <alignment wrapText="1"/>
      <protection/>
    </xf>
    <xf numFmtId="180" fontId="10" fillId="24" borderId="27" xfId="53" applyNumberFormat="1" applyFont="1" applyFill="1" applyBorder="1" applyAlignment="1">
      <alignment wrapText="1"/>
      <protection/>
    </xf>
    <xf numFmtId="181" fontId="11" fillId="24" borderId="13" xfId="53" applyNumberFormat="1" applyFont="1" applyFill="1" applyBorder="1">
      <alignment/>
      <protection/>
    </xf>
    <xf numFmtId="0" fontId="24" fillId="24" borderId="16" xfId="0" applyFont="1" applyFill="1" applyBorder="1" applyAlignment="1">
      <alignment wrapText="1"/>
    </xf>
    <xf numFmtId="0" fontId="2" fillId="24" borderId="13" xfId="53" applyFont="1" applyFill="1" applyBorder="1">
      <alignment/>
      <protection/>
    </xf>
    <xf numFmtId="4" fontId="2" fillId="24" borderId="13" xfId="0" applyNumberFormat="1" applyFont="1" applyFill="1" applyBorder="1" applyAlignment="1">
      <alignment wrapText="1"/>
    </xf>
    <xf numFmtId="4" fontId="6" fillId="24" borderId="13" xfId="0" applyNumberFormat="1" applyFont="1" applyFill="1" applyBorder="1" applyAlignment="1">
      <alignment wrapText="1"/>
    </xf>
    <xf numFmtId="49" fontId="17" fillId="0" borderId="13" xfId="0" applyNumberFormat="1" applyFont="1" applyBorder="1" applyAlignment="1">
      <alignment horizontal="left" wrapText="1"/>
    </xf>
    <xf numFmtId="49" fontId="17" fillId="24" borderId="13" xfId="0" applyNumberFormat="1" applyFont="1" applyFill="1" applyBorder="1" applyAlignment="1">
      <alignment horizontal="left" wrapText="1"/>
    </xf>
    <xf numFmtId="49" fontId="17" fillId="24" borderId="13" xfId="0" applyNumberFormat="1" applyFont="1" applyFill="1" applyBorder="1" applyAlignment="1">
      <alignment horizontal="left" vertical="center" wrapText="1"/>
    </xf>
    <xf numFmtId="49" fontId="1" fillId="24" borderId="13" xfId="0" applyNumberFormat="1" applyFont="1" applyFill="1" applyBorder="1" applyAlignment="1">
      <alignment horizontal="left" wrapText="1"/>
    </xf>
    <xf numFmtId="0" fontId="40" fillId="0" borderId="12" xfId="0" applyFont="1" applyFill="1" applyBorder="1" applyAlignment="1">
      <alignment wrapText="1"/>
    </xf>
    <xf numFmtId="0" fontId="1" fillId="0" borderId="0" xfId="0" applyFont="1" applyAlignment="1">
      <alignment/>
    </xf>
    <xf numFmtId="181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7" fillId="0" borderId="0" xfId="0" applyFont="1" applyAlignment="1">
      <alignment/>
    </xf>
    <xf numFmtId="181" fontId="6" fillId="0" borderId="13" xfId="0" applyNumberFormat="1" applyFont="1" applyBorder="1" applyAlignment="1">
      <alignment/>
    </xf>
    <xf numFmtId="49" fontId="6" fillId="24" borderId="13" xfId="0" applyNumberFormat="1" applyFont="1" applyFill="1" applyBorder="1" applyAlignment="1">
      <alignment horizontal="left" wrapText="1"/>
    </xf>
    <xf numFmtId="180" fontId="6" fillId="24" borderId="13" xfId="54" applyNumberFormat="1" applyFont="1" applyFill="1" applyBorder="1" applyAlignment="1">
      <alignment wrapText="1"/>
      <protection/>
    </xf>
    <xf numFmtId="181" fontId="1" fillId="24" borderId="13" xfId="0" applyNumberFormat="1" applyFont="1" applyFill="1" applyBorder="1" applyAlignment="1">
      <alignment/>
    </xf>
    <xf numFmtId="49" fontId="2" fillId="24" borderId="13" xfId="0" applyNumberFormat="1" applyFont="1" applyFill="1" applyBorder="1" applyAlignment="1">
      <alignment horizontal="left" wrapText="1"/>
    </xf>
    <xf numFmtId="180" fontId="2" fillId="24" borderId="13" xfId="54" applyNumberFormat="1" applyFont="1" applyFill="1" applyBorder="1" applyAlignment="1">
      <alignment wrapText="1"/>
      <protection/>
    </xf>
    <xf numFmtId="49" fontId="2" fillId="24" borderId="13" xfId="54" applyNumberFormat="1" applyFont="1" applyFill="1" applyBorder="1" applyAlignment="1">
      <alignment horizontal="center" wrapText="1"/>
      <protection/>
    </xf>
    <xf numFmtId="0" fontId="1" fillId="24" borderId="0" xfId="0" applyFont="1" applyFill="1" applyBorder="1" applyAlignment="1">
      <alignment/>
    </xf>
    <xf numFmtId="181" fontId="34" fillId="24" borderId="28" xfId="0" applyNumberFormat="1" applyFont="1" applyFill="1" applyBorder="1" applyAlignment="1">
      <alignment wrapText="1"/>
    </xf>
    <xf numFmtId="0" fontId="2" fillId="24" borderId="61" xfId="0" applyFont="1" applyFill="1" applyBorder="1" applyAlignment="1">
      <alignment horizontal="center" vertical="center" wrapText="1"/>
    </xf>
    <xf numFmtId="0" fontId="2" fillId="24" borderId="18" xfId="53" applyFont="1" applyFill="1" applyBorder="1" applyAlignment="1">
      <alignment horizontal="center" vertical="center" wrapText="1"/>
      <protection/>
    </xf>
    <xf numFmtId="0" fontId="5" fillId="24" borderId="17" xfId="53" applyFont="1" applyFill="1" applyBorder="1" applyAlignment="1">
      <alignment vertical="center" wrapText="1"/>
      <protection/>
    </xf>
    <xf numFmtId="0" fontId="0" fillId="24" borderId="10" xfId="53" applyFill="1" applyBorder="1" applyAlignment="1">
      <alignment vertical="center" wrapText="1"/>
      <protection/>
    </xf>
    <xf numFmtId="0" fontId="5" fillId="24" borderId="10" xfId="53" applyFont="1" applyFill="1" applyBorder="1" applyAlignment="1">
      <alignment vertical="center" wrapText="1"/>
      <protection/>
    </xf>
    <xf numFmtId="0" fontId="2" fillId="24" borderId="58" xfId="53" applyFont="1" applyFill="1" applyBorder="1" applyAlignment="1">
      <alignment horizontal="center" vertical="center" wrapText="1"/>
      <protection/>
    </xf>
    <xf numFmtId="0" fontId="37" fillId="24" borderId="0" xfId="0" applyFont="1" applyFill="1" applyAlignment="1">
      <alignment horizontal="center" vertical="center"/>
    </xf>
    <xf numFmtId="0" fontId="36" fillId="24" borderId="36" xfId="0" applyFont="1" applyFill="1" applyBorder="1" applyAlignment="1">
      <alignment horizontal="center" vertical="center" wrapText="1"/>
    </xf>
    <xf numFmtId="0" fontId="36" fillId="24" borderId="65" xfId="0" applyFont="1" applyFill="1" applyBorder="1" applyAlignment="1">
      <alignment horizontal="center" vertical="center" wrapText="1"/>
    </xf>
    <xf numFmtId="0" fontId="36" fillId="24" borderId="66" xfId="0" applyFont="1" applyFill="1" applyBorder="1" applyAlignment="1">
      <alignment horizontal="center" vertical="center" wrapText="1"/>
    </xf>
    <xf numFmtId="0" fontId="36" fillId="24" borderId="61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24" borderId="35" xfId="0" applyFont="1" applyFill="1" applyBorder="1" applyAlignment="1">
      <alignment horizontal="center" vertical="center" wrapText="1"/>
    </xf>
    <xf numFmtId="0" fontId="36" fillId="0" borderId="56" xfId="0" applyFont="1" applyBorder="1" applyAlignment="1">
      <alignment horizontal="center" vertical="center" wrapText="1"/>
    </xf>
    <xf numFmtId="0" fontId="36" fillId="0" borderId="57" xfId="0" applyFont="1" applyBorder="1" applyAlignment="1">
      <alignment horizontal="center" vertical="center" wrapText="1"/>
    </xf>
    <xf numFmtId="0" fontId="36" fillId="24" borderId="67" xfId="0" applyFont="1" applyFill="1" applyBorder="1" applyAlignment="1">
      <alignment horizontal="center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65" xfId="0" applyFont="1" applyBorder="1" applyAlignment="1">
      <alignment horizontal="center" vertical="center" wrapText="1"/>
    </xf>
    <xf numFmtId="0" fontId="36" fillId="0" borderId="66" xfId="0" applyFont="1" applyBorder="1" applyAlignment="1">
      <alignment horizontal="center" vertical="center" wrapText="1"/>
    </xf>
    <xf numFmtId="0" fontId="36" fillId="24" borderId="49" xfId="0" applyFont="1" applyFill="1" applyBorder="1" applyAlignment="1">
      <alignment horizontal="center" vertical="center" wrapText="1"/>
    </xf>
    <xf numFmtId="0" fontId="36" fillId="24" borderId="49" xfId="0" applyFont="1" applyFill="1" applyBorder="1" applyAlignment="1">
      <alignment wrapText="1"/>
    </xf>
    <xf numFmtId="49" fontId="36" fillId="24" borderId="67" xfId="0" applyNumberFormat="1" applyFont="1" applyFill="1" applyBorder="1" applyAlignment="1">
      <alignment horizontal="center" vertical="center" textRotation="90" wrapText="1"/>
    </xf>
    <xf numFmtId="49" fontId="36" fillId="24" borderId="49" xfId="0" applyNumberFormat="1" applyFont="1" applyFill="1" applyBorder="1" applyAlignment="1">
      <alignment horizontal="center" vertical="center" textRotation="90" wrapText="1"/>
    </xf>
    <xf numFmtId="49" fontId="36" fillId="24" borderId="49" xfId="0" applyNumberFormat="1" applyFont="1" applyFill="1" applyBorder="1" applyAlignment="1">
      <alignment/>
    </xf>
    <xf numFmtId="49" fontId="36" fillId="24" borderId="36" xfId="0" applyNumberFormat="1" applyFont="1" applyFill="1" applyBorder="1" applyAlignment="1">
      <alignment horizontal="center" vertical="center" textRotation="90" wrapText="1"/>
    </xf>
    <xf numFmtId="49" fontId="36" fillId="24" borderId="44" xfId="0" applyNumberFormat="1" applyFont="1" applyFill="1" applyBorder="1" applyAlignment="1">
      <alignment horizontal="center" vertical="center" textRotation="90" wrapText="1"/>
    </xf>
    <xf numFmtId="49" fontId="36" fillId="24" borderId="44" xfId="0" applyNumberFormat="1" applyFont="1" applyFill="1" applyBorder="1" applyAlignment="1">
      <alignment/>
    </xf>
    <xf numFmtId="0" fontId="36" fillId="0" borderId="35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6" fillId="0" borderId="0" xfId="53" applyFont="1" applyAlignment="1">
      <alignment horizontal="center" wrapText="1"/>
      <protection/>
    </xf>
    <xf numFmtId="0" fontId="5" fillId="24" borderId="17" xfId="53" applyFont="1" applyFill="1" applyBorder="1" applyAlignment="1">
      <alignment wrapText="1"/>
      <protection/>
    </xf>
    <xf numFmtId="0" fontId="5" fillId="24" borderId="10" xfId="53" applyFont="1" applyFill="1" applyBorder="1" applyAlignment="1">
      <alignment wrapText="1"/>
      <protection/>
    </xf>
    <xf numFmtId="0" fontId="2" fillId="24" borderId="61" xfId="53" applyFont="1" applyFill="1" applyBorder="1" applyAlignment="1">
      <alignment horizontal="center" vertical="center" wrapText="1"/>
      <protection/>
    </xf>
    <xf numFmtId="0" fontId="2" fillId="24" borderId="17" xfId="53" applyFont="1" applyFill="1" applyBorder="1" applyAlignment="1">
      <alignment horizontal="center" vertical="center" wrapText="1"/>
      <protection/>
    </xf>
    <xf numFmtId="0" fontId="2" fillId="24" borderId="17" xfId="0" applyFont="1" applyFill="1" applyBorder="1" applyAlignment="1">
      <alignment horizontal="center" vertical="center" wrapText="1"/>
    </xf>
    <xf numFmtId="0" fontId="2" fillId="24" borderId="58" xfId="0" applyFont="1" applyFill="1" applyBorder="1" applyAlignment="1">
      <alignment horizontal="center" vertical="center" wrapText="1"/>
    </xf>
    <xf numFmtId="0" fontId="2" fillId="24" borderId="59" xfId="0" applyFont="1" applyFill="1" applyBorder="1" applyAlignment="1">
      <alignment vertical="center" wrapText="1"/>
    </xf>
    <xf numFmtId="0" fontId="2" fillId="24" borderId="59" xfId="53" applyFont="1" applyFill="1" applyBorder="1" applyAlignment="1">
      <alignment vertical="center" wrapText="1"/>
      <protection/>
    </xf>
    <xf numFmtId="0" fontId="10" fillId="24" borderId="0" xfId="53" applyNumberFormat="1" applyFont="1" applyFill="1" applyAlignment="1">
      <alignment horizontal="center" wrapText="1"/>
      <protection/>
    </xf>
    <xf numFmtId="49" fontId="17" fillId="0" borderId="13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13" xfId="0" applyFont="1" applyBorder="1" applyAlignment="1">
      <alignment wrapText="1"/>
    </xf>
    <xf numFmtId="0" fontId="13" fillId="0" borderId="15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68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69" xfId="0" applyFont="1" applyBorder="1" applyAlignment="1">
      <alignment horizontal="center" vertical="center" wrapText="1"/>
    </xf>
    <xf numFmtId="0" fontId="13" fillId="0" borderId="64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3" fillId="0" borderId="7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0" fontId="6" fillId="24" borderId="25" xfId="0" applyFont="1" applyFill="1" applyBorder="1" applyAlignment="1">
      <alignment horizontal="center" wrapText="1"/>
    </xf>
    <xf numFmtId="0" fontId="6" fillId="24" borderId="21" xfId="0" applyFont="1" applyFill="1" applyBorder="1" applyAlignment="1">
      <alignment horizontal="center" wrapText="1"/>
    </xf>
    <xf numFmtId="0" fontId="14" fillId="0" borderId="5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3" fillId="0" borderId="50" xfId="0" applyFont="1" applyBorder="1" applyAlignment="1">
      <alignment vertical="center" wrapText="1"/>
    </xf>
    <xf numFmtId="0" fontId="13" fillId="0" borderId="71" xfId="0" applyFont="1" applyBorder="1" applyAlignment="1">
      <alignment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73" xfId="0" applyFont="1" applyBorder="1" applyAlignment="1">
      <alignment horizontal="center" vertical="center" wrapText="1"/>
    </xf>
    <xf numFmtId="0" fontId="13" fillId="0" borderId="7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wrapText="1"/>
    </xf>
    <xf numFmtId="0" fontId="13" fillId="0" borderId="55" xfId="0" applyFont="1" applyBorder="1" applyAlignment="1">
      <alignment horizontal="center" wrapText="1"/>
    </xf>
    <xf numFmtId="0" fontId="2" fillId="0" borderId="0" xfId="53" applyFont="1" applyBorder="1" applyAlignment="1">
      <alignment horizontal="right"/>
      <protection/>
    </xf>
    <xf numFmtId="0" fontId="12" fillId="0" borderId="0" xfId="53" applyFont="1" applyBorder="1" applyAlignment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23" fillId="0" borderId="13" xfId="53" applyFont="1" applyBorder="1" applyAlignment="1">
      <alignment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1000%20&#1089;&#1086;&#1094;.&#1087;&#1086;&#1083;&#1080;&#1090;&#1080;&#1082;&#1072;\&#1088;.1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1101.&#1092;&#1080;&#1079;&#1080;&#1095;&#1077;&#1089;&#1082;&#1072;&#1103;%20&#1082;&#1091;&#1083;&#1100;&#1090;&#1091;&#1088;&#1072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1100%20&#1092;&#1080;&#1079;&#1080;&#1095;&#1077;&#1089;&#1082;&#1072;&#1103;%20&#1082;&#1091;&#1083;&#1100;&#1090;&#1091;&#1088;&#1072;%20&#1080;%20&#1089;&#1087;&#1086;&#1088;&#1090;\&#1088;1100%20&#1092;&#1080;&#1079;&#1080;&#1095;&#1077;&#1089;&#1082;&#1072;&#1103;%20&#1082;&#1091;&#1083;&#1100;&#1090;&#1091;&#1088;&#1072;%20&#1080;%20%20&#1089;&#1087;&#1086;&#1088;&#1090;\&#1088;.1105%20&#1076;&#1088;%20&#1074;&#1086;&#1087;&#1088;&#1086;&#1089;&#1099;%20&#1074;%20&#1086;&#1073;&#1083;&#1072;&#1089;&#1090;&#1080;%20&#1092;&#1080;&#1079;&#1082;&#1091;&#1083;&#1100;&#1090;&#1091;&#1088;&#1099;%20&#1080;%20&#1089;&#1087;&#1086;&#1088;&#1090;&#107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1200%20&#1057;&#1088;&#1077;&#1076;&#1089;&#1090;&#1074;&#1072;%20&#1084;&#1072;&#1089;&#1089;&#1086;&#1074;&#1086;&#1081;%20&#1080;&#1085;&#1092;-&#1080;&#1080;\1202%20&#1055;&#1077;&#1088;&#1080;&#1086;&#1076;.&#1087;&#1077;&#1095;&#1072;&#1090;&#1100;%20&#1080;%20&#1080;&#1079;&#1076;&#1072;&#1090;&#1077;&#1083;&#1100;&#1089;&#1090;&#1074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2\&#1086;&#1073;&#1097;&#1072;&#1103;$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57;&#1103;&#1092;&#1091;&#1082;&#1086;&#1074;&#1072;\&#1091;&#1090;&#1086;&#1095;&#1085;&#1077;&#1085;&#1080;&#1077;%20&#1074;%20&#1080;&#1102;&#1083;&#1077;%202011\&#1040;&#1085;&#1072;&#1083;.,%20&#1087;&#1088;&#1080;&#1083;&#1086;&#1078;&#1077;&#1085;&#1080;&#1103;%203-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ma2\&#1086;&#1073;&#1097;&#1072;&#1103;$\&#1054;&#1058;&#1044;&#1045;&#1051;%20&#1041;&#1070;&#1044;&#1046;&#1045;&#1058;&#1053;&#1054;&#1043;&#1054;%20&#1055;&#1051;&#1040;&#1053;&#1048;&#1056;&#1054;&#1042;&#1040;&#1053;&#1048;&#1071;%20&#1048;%20&#1060;&#1048;&#1053;&#1040;&#1053;&#1057;&#1048;&#1056;&#1054;&#1042;&#1040;&#1053;&#1048;&#1071;\&#1057;&#1103;&#1092;&#1091;&#1082;&#1086;&#1074;&#1072;\&#1059;&#1090;&#1086;&#1095;&#1085;&#1077;&#1085;&#1080;&#1077;%202011\&#1059;&#1090;&#1086;&#1095;&#1085;&#1077;&#1085;&#1080;&#1077;%202011%20&#1074;%20&#1089;&#1077;&#1085;&#1090;&#1103;&#1073;&#1088;&#1077;\&#1040;&#1085;&#1072;&#1083;.,%20&#1087;&#1088;&#1080;&#1083;&#1086;&#1078;&#1077;&#1085;&#1080;&#1103;%204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300%20&#1053;&#1072;&#1094;.&#1073;&#1077;&#1079;&#1086;&#1087;&#1072;&#1089;&#1085;\03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%2004,%20&#1085;&#1072;&#1094;.&#1101;&#1082;&#1086;&#1085;&#1086;&#1084;&#1080;&#1082;&#1072;,%20&#1088;.05%20&#1046;&#1050;&#106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700%20&#1054;&#1073;&#1088;&#1072;&#1079;&#1086;&#1074;&#1072;&#1085;&#1080;&#1077;\&#1088;.07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.0800%20&#1050;&#1091;&#1083;&#1100;&#1090;&#1091;&#1088;&#1072;\08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2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&#1053;&#1067;&#1049;%20&#1054;&#1058;&#1044;&#1045;&#1051;\&#1041;&#1102;&#1076;&#1078;&#1077;&#1090;%202011-2013(&#1074;&#1072;&#1088;&#1080;&#1072;&#1085;&#1090;3)\&#1041;&#1102;&#1076;&#1078;&#1077;&#1090;%202011-2013%20(&#1074;&#1072;&#1088;&#1080;&#1072;&#1085;&#1090;%203)\&#1041;&#1102;&#1076;&#1078;&#1077;&#1090;%202011-2013\&#1088;0900%20&#1079;&#1076;&#1088;&#1072;&#1074;&#1086;&#1086;&#1093;&#1088;&#1072;&#1085;&#1077;&#1085;&#1080;&#1077;%20&#1080;%20&#1089;&#1087;&#1086;&#1088;&#1090;\&#1088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Милиция 1"/>
      <sheetName val="Программа &quot;Комплексные меры&quot;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000"/>
      <sheetName val="1001 допл к пенсии"/>
      <sheetName val="1002"/>
      <sheetName val="№2 р1003"/>
      <sheetName val="№3 р 1004"/>
      <sheetName val="№4"/>
      <sheetName val="№5 р 1006"/>
      <sheetName val="Лист2"/>
      <sheetName val="Лист1"/>
    </sheetNames>
    <sheetDataSet>
      <sheetData sheetId="4">
        <row r="51">
          <cell r="R51">
            <v>645.7</v>
          </cell>
        </row>
      </sheetData>
      <sheetData sheetId="6">
        <row r="27">
          <cell r="Q27">
            <v>0</v>
          </cell>
          <cell r="R27">
            <v>11208.999999999998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. 0908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1">
        <row r="27">
          <cell r="R27">
            <v>0</v>
          </cell>
        </row>
      </sheetData>
      <sheetData sheetId="2">
        <row r="27">
          <cell r="R27">
            <v>0</v>
          </cell>
        </row>
      </sheetData>
      <sheetData sheetId="4">
        <row r="27">
          <cell r="R27">
            <v>0</v>
          </cell>
        </row>
      </sheetData>
      <sheetData sheetId="5">
        <row r="27">
          <cell r="Q27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. 1101 свод"/>
      <sheetName val="Упр.физ.культ. и спорта(содерж)"/>
      <sheetName val="Упр.физ.культ. и спорта(меропр)"/>
      <sheetName val="Спорт-Альтаир"/>
      <sheetName val="Дельфин"/>
      <sheetName val="р.0908 Кап. стр(субсидии хмао) "/>
    </sheetNames>
    <sheetDataSet>
      <sheetData sheetId="3">
        <row r="27">
          <cell r="Q27">
            <v>32444.9</v>
          </cell>
        </row>
      </sheetData>
      <sheetData sheetId="4">
        <row r="27">
          <cell r="Q27">
            <v>6752.4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105"/>
      <sheetName val="Управление фКиСп (упр)"/>
      <sheetName val="Управление ФКиС (бух)"/>
      <sheetName val="№2"/>
      <sheetName val="№3"/>
      <sheetName val="Лист1"/>
    </sheetNames>
    <sheetDataSet>
      <sheetData sheetId="2">
        <row r="27">
          <cell r="Q27">
            <v>15109.5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202 Мегионские новости"/>
    </sheetNames>
    <sheetDataSet>
      <sheetData sheetId="2">
        <row r="27">
          <cell r="Q27">
            <v>7840.6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804 Мегионские новости"/>
    </sheetNames>
    <sheetDataSet>
      <sheetData sheetId="2">
        <row r="27">
          <cell r="R27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.табл."/>
      <sheetName val="гр.8"/>
      <sheetName val="гр.9"/>
      <sheetName val="пр.3 разд.подр."/>
      <sheetName val="пр.4 целевые и ведомст"/>
      <sheetName val="пр.5-целевые прогр."/>
      <sheetName val="пр.6- субвенции"/>
      <sheetName val="пр.7-субсидии"/>
      <sheetName val="пр.8-иные межбюдж."/>
      <sheetName val="пр.9 источники"/>
      <sheetName val="пр.10-ведомств.прогр."/>
    </sheetNames>
    <sheetDataSet>
      <sheetData sheetId="0">
        <row r="39">
          <cell r="Q39">
            <v>0</v>
          </cell>
        </row>
        <row r="423">
          <cell r="Q423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.табл."/>
      <sheetName val="гр.8"/>
      <sheetName val="гр.10"/>
      <sheetName val="ком.усл"/>
      <sheetName val="зарплата"/>
      <sheetName val="гр. 11"/>
      <sheetName val="гр.11"/>
      <sheetName val="гр.13"/>
      <sheetName val="пр.4 разд.подр."/>
      <sheetName val="пр.5 целевые и ведомст"/>
      <sheetName val="пр.6-целевые прогр."/>
      <sheetName val="пр.7-ведомств.прогр."/>
      <sheetName val="пр.8- субвенции"/>
      <sheetName val="пр.9-субсидии"/>
      <sheetName val="пр.10-иные межбюдж."/>
      <sheetName val="пр.11 источники"/>
      <sheetName val="пр.12 программа"/>
      <sheetName val="пр.13 предел муниц.внутр.долга"/>
    </sheetNames>
    <sheetDataSet>
      <sheetData sheetId="0">
        <row r="127">
          <cell r="T127">
            <v>72789.5</v>
          </cell>
        </row>
        <row r="218">
          <cell r="S218">
            <v>2190</v>
          </cell>
        </row>
        <row r="305">
          <cell r="T305">
            <v>1922.6</v>
          </cell>
        </row>
        <row r="401">
          <cell r="S401">
            <v>1242.8</v>
          </cell>
          <cell r="T401">
            <v>15366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309"/>
      <sheetName val="Администрация 0309"/>
      <sheetName val="Служба спасения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7475</v>
          </cell>
          <cell r="R2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-2013"/>
      <sheetName val="2011"/>
    </sheetNames>
    <sheetDataSet>
      <sheetData sheetId="1">
        <row r="35">
          <cell r="S35">
            <v>8500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702"/>
      <sheetName val="№1"/>
      <sheetName val="№2"/>
      <sheetName val="№3"/>
      <sheetName val="№4"/>
      <sheetName val="№5"/>
      <sheetName val="№6"/>
      <sheetName val="№7"/>
      <sheetName val="ДЮСШ 1"/>
      <sheetName val="ДЮСШ 2"/>
      <sheetName val="ДЮСШ 3"/>
      <sheetName val="ДШИ 1"/>
      <sheetName val="ДШИ 2"/>
      <sheetName val="ДХШ"/>
      <sheetName val="Веч.школа"/>
      <sheetName val="МУ КС"/>
      <sheetName val="ДО"/>
      <sheetName val="МАО &quot;Сош №9&quot;"/>
      <sheetName val="Комбинат общ пит-я"/>
    </sheetNames>
    <sheetDataSet>
      <sheetData sheetId="16">
        <row r="27">
          <cell r="Q27">
            <v>0</v>
          </cell>
        </row>
      </sheetData>
      <sheetData sheetId="18">
        <row r="27">
          <cell r="Q2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09"/>
      <sheetName val="ДО (ХЭГ,ОК,ЦБ)"/>
      <sheetName val="ХЭГ"/>
      <sheetName val="ОК"/>
      <sheetName val="ЦБ"/>
      <sheetName val="ДО мероприятия"/>
      <sheetName val="ДО нац проект"/>
      <sheetName val="МУ КС обр"/>
      <sheetName val="до"/>
      <sheetName val="Комбинат общ пит"/>
      <sheetName val="5"/>
      <sheetName val="6"/>
      <sheetName val="Лист2"/>
      <sheetName val="Лист1"/>
      <sheetName val="0"/>
    </sheetNames>
    <sheetDataSet>
      <sheetData sheetId="1">
        <row r="27">
          <cell r="Q27">
            <v>27743.1</v>
          </cell>
        </row>
      </sheetData>
      <sheetData sheetId="9">
        <row r="28">
          <cell r="Q28">
            <v>30729.2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707 &quot;Молодежная политика&quot;"/>
      <sheetName val="старт"/>
      <sheetName val="форпост"/>
      <sheetName val="Администрация(мероприятия)"/>
      <sheetName val="Деп. образ.(мероприятия)"/>
      <sheetName val="ДМС(ликвидация)"/>
      <sheetName val="Деп.образ.(лето)"/>
      <sheetName val="летний отдых"/>
      <sheetName val="реестр летний отдых"/>
    </sheetNames>
    <sheetDataSet>
      <sheetData sheetId="1">
        <row r="27">
          <cell r="Q27">
            <v>17990.8</v>
          </cell>
          <cell r="R27">
            <v>0</v>
          </cell>
        </row>
      </sheetData>
      <sheetData sheetId="2">
        <row r="27">
          <cell r="Q27">
            <v>7280</v>
          </cell>
        </row>
      </sheetData>
      <sheetData sheetId="4">
        <row r="27">
          <cell r="Q27">
            <v>216</v>
          </cell>
          <cell r="R27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801"/>
      <sheetName val="Администрация 0801"/>
      <sheetName val="Центр культуры и досуга"/>
      <sheetName val="музей"/>
      <sheetName val="ЦБС"/>
      <sheetName val="0801Прогр. Культ.Югры&quot;библ. дел"/>
      <sheetName val="субсидии книж.фонда"/>
      <sheetName val="0801 МУ ХК &quot;Вдохновение&quot;"/>
      <sheetName val="МУ КС субсидии на строит.дома к"/>
      <sheetName val="Пр.5 целевые программы"/>
    </sheetNames>
    <sheetDataSet>
      <sheetData sheetId="2">
        <row r="27">
          <cell r="Q27">
            <v>20548.3</v>
          </cell>
          <cell r="R27">
            <v>0</v>
          </cell>
        </row>
      </sheetData>
      <sheetData sheetId="3">
        <row r="27">
          <cell r="Q27">
            <v>16847.4</v>
          </cell>
        </row>
      </sheetData>
      <sheetData sheetId="4">
        <row r="27">
          <cell r="Q27">
            <v>20946.199999999997</v>
          </cell>
        </row>
      </sheetData>
      <sheetData sheetId="6">
        <row r="27">
          <cell r="P27">
            <v>122.1</v>
          </cell>
          <cell r="Q27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0902"/>
      <sheetName val="жемчужинка"/>
      <sheetName val="стоматология"/>
      <sheetName val="программы"/>
    </sheetNames>
    <sheetDataSet>
      <sheetData sheetId="1">
        <row r="27">
          <cell r="R27">
            <v>0</v>
          </cell>
        </row>
      </sheetData>
      <sheetData sheetId="2">
        <row r="27">
          <cell r="Q27">
            <v>19591.100000000002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р.0904"/>
      <sheetName val="горбольница №1(федер.)"/>
      <sheetName val="горбольница №1(окруж.)"/>
      <sheetName val="горбольница №2 (федер)"/>
      <sheetName val="горбольница №2(окруж)"/>
    </sheetNames>
    <sheetDataSet>
      <sheetData sheetId="1">
        <row r="27">
          <cell r="Q27">
            <v>0</v>
          </cell>
          <cell r="R27">
            <v>3930.3</v>
          </cell>
        </row>
      </sheetData>
      <sheetData sheetId="2">
        <row r="27">
          <cell r="Q27">
            <v>0</v>
          </cell>
          <cell r="R27">
            <v>737.8000000000001</v>
          </cell>
        </row>
      </sheetData>
      <sheetData sheetId="3">
        <row r="27">
          <cell r="Q27">
            <v>0</v>
          </cell>
          <cell r="R27">
            <v>1116.9</v>
          </cell>
        </row>
      </sheetData>
      <sheetData sheetId="4">
        <row r="27">
          <cell r="Q27">
            <v>0</v>
          </cell>
          <cell r="R27">
            <v>212.8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3:N800"/>
  <sheetViews>
    <sheetView view="pageBreakPreview" zoomScale="41" zoomScaleNormal="50" zoomScaleSheetLayoutView="41" zoomScalePageLayoutView="0" workbookViewId="0" topLeftCell="A1">
      <pane xSplit="3" ySplit="12" topLeftCell="D37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428" sqref="A428"/>
    </sheetView>
  </sheetViews>
  <sheetFormatPr defaultColWidth="9.140625" defaultRowHeight="12.75"/>
  <cols>
    <col min="1" max="1" width="147.7109375" style="140" customWidth="1"/>
    <col min="2" max="2" width="5.421875" style="141" customWidth="1"/>
    <col min="3" max="3" width="6.140625" style="141" customWidth="1"/>
    <col min="4" max="4" width="24.28125" style="142" customWidth="1"/>
    <col min="5" max="5" width="25.421875" style="142" customWidth="1"/>
    <col min="6" max="6" width="24.7109375" style="142" customWidth="1"/>
    <col min="7" max="7" width="24.57421875" style="142" customWidth="1"/>
    <col min="8" max="8" width="1.421875" style="142" hidden="1" customWidth="1"/>
    <col min="9" max="9" width="23.8515625" style="142" customWidth="1"/>
    <col min="10" max="10" width="24.421875" style="142" customWidth="1"/>
    <col min="11" max="11" width="26.140625" style="142" customWidth="1"/>
    <col min="12" max="12" width="18.8515625" style="142" customWidth="1"/>
    <col min="13" max="13" width="18.421875" style="142" customWidth="1"/>
    <col min="14" max="14" width="22.28125" style="142" customWidth="1"/>
    <col min="15" max="15" width="12.00390625" style="142" customWidth="1"/>
    <col min="16" max="16384" width="9.140625" style="142" customWidth="1"/>
  </cols>
  <sheetData>
    <row r="1" ht="3.75" customHeight="1"/>
    <row r="2" ht="11.25" customHeight="1" hidden="1"/>
    <row r="3" spans="1:12" ht="36.75" customHeight="1">
      <c r="A3" s="583" t="s">
        <v>671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</row>
    <row r="4" ht="21" hidden="1"/>
    <row r="5" ht="86.25" customHeight="1" hidden="1" thickBot="1"/>
    <row r="6" ht="27.75" customHeight="1" thickBot="1"/>
    <row r="7" ht="45" customHeight="1" hidden="1" thickBot="1"/>
    <row r="8" ht="86.25" customHeight="1" hidden="1" thickBot="1"/>
    <row r="9" spans="1:14" ht="44.25" customHeight="1" thickBot="1">
      <c r="A9" s="592" t="s">
        <v>115</v>
      </c>
      <c r="B9" s="598" t="s">
        <v>116</v>
      </c>
      <c r="C9" s="601" t="s">
        <v>117</v>
      </c>
      <c r="D9" s="592" t="s">
        <v>65</v>
      </c>
      <c r="E9" s="589" t="s">
        <v>886</v>
      </c>
      <c r="F9" s="590"/>
      <c r="G9" s="591"/>
      <c r="H9" s="143" t="s">
        <v>67</v>
      </c>
      <c r="I9" s="604" t="s">
        <v>6</v>
      </c>
      <c r="J9" s="590"/>
      <c r="K9" s="590"/>
      <c r="L9" s="584" t="s">
        <v>532</v>
      </c>
      <c r="M9" s="585"/>
      <c r="N9" s="586"/>
    </row>
    <row r="10" spans="1:14" ht="27" customHeight="1" thickBot="1">
      <c r="A10" s="596"/>
      <c r="B10" s="599"/>
      <c r="C10" s="602"/>
      <c r="D10" s="593"/>
      <c r="E10" s="587" t="s">
        <v>533</v>
      </c>
      <c r="F10" s="594" t="s">
        <v>513</v>
      </c>
      <c r="G10" s="594"/>
      <c r="H10" s="144" t="s">
        <v>504</v>
      </c>
      <c r="I10" s="587" t="s">
        <v>533</v>
      </c>
      <c r="J10" s="594" t="s">
        <v>513</v>
      </c>
      <c r="K10" s="594"/>
      <c r="L10" s="587" t="s">
        <v>120</v>
      </c>
      <c r="M10" s="594" t="s">
        <v>513</v>
      </c>
      <c r="N10" s="595"/>
    </row>
    <row r="11" spans="1:14" s="147" customFormat="1" ht="198" customHeight="1" thickBot="1">
      <c r="A11" s="597"/>
      <c r="B11" s="600"/>
      <c r="C11" s="603"/>
      <c r="D11" s="593"/>
      <c r="E11" s="588"/>
      <c r="F11" s="145" t="s">
        <v>118</v>
      </c>
      <c r="G11" s="146" t="s">
        <v>119</v>
      </c>
      <c r="H11" s="315"/>
      <c r="I11" s="588"/>
      <c r="J11" s="145" t="s">
        <v>118</v>
      </c>
      <c r="K11" s="146" t="s">
        <v>119</v>
      </c>
      <c r="L11" s="588"/>
      <c r="M11" s="145" t="s">
        <v>118</v>
      </c>
      <c r="N11" s="146" t="s">
        <v>119</v>
      </c>
    </row>
    <row r="12" spans="1:14" s="156" customFormat="1" ht="23.25" customHeight="1" thickBot="1">
      <c r="A12" s="148">
        <v>1</v>
      </c>
      <c r="B12" s="149">
        <v>2</v>
      </c>
      <c r="C12" s="150">
        <v>3</v>
      </c>
      <c r="D12" s="151">
        <v>4</v>
      </c>
      <c r="E12" s="152">
        <v>5</v>
      </c>
      <c r="F12" s="153">
        <v>6</v>
      </c>
      <c r="G12" s="154">
        <v>7</v>
      </c>
      <c r="H12" s="155">
        <v>8</v>
      </c>
      <c r="I12" s="153">
        <v>8</v>
      </c>
      <c r="J12" s="153">
        <v>9</v>
      </c>
      <c r="K12" s="153">
        <v>10</v>
      </c>
      <c r="L12" s="318">
        <v>11</v>
      </c>
      <c r="M12" s="153">
        <v>12</v>
      </c>
      <c r="N12" s="319">
        <v>13</v>
      </c>
    </row>
    <row r="13" spans="1:14" s="181" customFormat="1" ht="36.75" customHeight="1">
      <c r="A13" s="157" t="s">
        <v>121</v>
      </c>
      <c r="B13" s="316" t="s">
        <v>466</v>
      </c>
      <c r="C13" s="316" t="s">
        <v>467</v>
      </c>
      <c r="D13" s="317">
        <f>SUM(D14+D16+D20+D24+D28+D30+D22)</f>
        <v>262616.8</v>
      </c>
      <c r="E13" s="158">
        <f>SUM(G13+F13)</f>
        <v>282477</v>
      </c>
      <c r="F13" s="161">
        <f>SUM(F14+F16+F20+F24+F28+F30+F22)</f>
        <v>267867.1</v>
      </c>
      <c r="G13" s="159">
        <f>SUM(G14+G16+G20+G24+G28+G30+G22)</f>
        <v>14609.900000000001</v>
      </c>
      <c r="H13" s="277">
        <f>SUM(H14+H16+H20+H24+H28+H30+H22)</f>
        <v>0</v>
      </c>
      <c r="I13" s="158">
        <f>SUM(K13+J13)</f>
        <v>228596.79999999996</v>
      </c>
      <c r="J13" s="161">
        <f>SUM(J14+J16+J20+J24+J28+J30+J22)</f>
        <v>216916.99999999997</v>
      </c>
      <c r="K13" s="368">
        <f>SUM(K14+K16+K20+K24+K28+K30+K22)</f>
        <v>11679.800000000001</v>
      </c>
      <c r="L13" s="374">
        <f>I13*100/E13</f>
        <v>80.9258098889467</v>
      </c>
      <c r="M13" s="375">
        <f>J13*100/F13</f>
        <v>80.97933639480175</v>
      </c>
      <c r="N13" s="376">
        <f>K13*100/G13</f>
        <v>79.9444212486054</v>
      </c>
    </row>
    <row r="14" spans="1:14" s="181" customFormat="1" ht="30.75" customHeight="1">
      <c r="A14" s="157" t="s">
        <v>123</v>
      </c>
      <c r="B14" s="131" t="s">
        <v>466</v>
      </c>
      <c r="C14" s="131" t="s">
        <v>468</v>
      </c>
      <c r="D14" s="108">
        <f>SUM(D15)</f>
        <v>3069.4</v>
      </c>
      <c r="E14" s="109">
        <f>SUM(G14+F14)</f>
        <v>3833.8</v>
      </c>
      <c r="F14" s="110">
        <f aca="true" t="shared" si="0" ref="F14:K14">SUM(F15)</f>
        <v>3833.8</v>
      </c>
      <c r="G14" s="164">
        <f t="shared" si="0"/>
        <v>0</v>
      </c>
      <c r="H14" s="165">
        <f t="shared" si="0"/>
        <v>0</v>
      </c>
      <c r="I14" s="109">
        <f>SUM(K14+J14)</f>
        <v>3069</v>
      </c>
      <c r="J14" s="110">
        <f t="shared" si="0"/>
        <v>3069</v>
      </c>
      <c r="K14" s="111">
        <f t="shared" si="0"/>
        <v>0</v>
      </c>
      <c r="L14" s="377">
        <f aca="true" t="shared" si="1" ref="L14:L74">I14*100/E14</f>
        <v>80.05112421096561</v>
      </c>
      <c r="M14" s="314">
        <f aca="true" t="shared" si="2" ref="M14:M63">J14*100/F14</f>
        <v>80.05112421096561</v>
      </c>
      <c r="N14" s="378"/>
    </row>
    <row r="15" spans="1:14" s="163" customFormat="1" ht="28.5" customHeight="1">
      <c r="A15" s="112" t="s">
        <v>126</v>
      </c>
      <c r="B15" s="166" t="s">
        <v>466</v>
      </c>
      <c r="C15" s="114" t="s">
        <v>468</v>
      </c>
      <c r="D15" s="167">
        <v>3069.4</v>
      </c>
      <c r="E15" s="109">
        <f aca="true" t="shared" si="3" ref="E15:E40">SUM(G15+F15)</f>
        <v>3833.8</v>
      </c>
      <c r="F15" s="168">
        <v>3833.8</v>
      </c>
      <c r="G15" s="169"/>
      <c r="H15" s="170"/>
      <c r="I15" s="109">
        <f aca="true" t="shared" si="4" ref="I15:I40">SUM(K15+J15)</f>
        <v>3069</v>
      </c>
      <c r="J15" s="122">
        <v>3069</v>
      </c>
      <c r="K15" s="253"/>
      <c r="L15" s="379">
        <f t="shared" si="1"/>
        <v>80.05112421096561</v>
      </c>
      <c r="M15" s="162">
        <f t="shared" si="2"/>
        <v>80.05112421096561</v>
      </c>
      <c r="N15" s="380"/>
    </row>
    <row r="16" spans="1:14" s="181" customFormat="1" ht="49.5" customHeight="1">
      <c r="A16" s="105" t="s">
        <v>128</v>
      </c>
      <c r="B16" s="172" t="s">
        <v>466</v>
      </c>
      <c r="C16" s="173" t="s">
        <v>469</v>
      </c>
      <c r="D16" s="132">
        <f>SUM(D17+D18+D19)</f>
        <v>15374.9</v>
      </c>
      <c r="E16" s="109">
        <f t="shared" si="3"/>
        <v>16874.9</v>
      </c>
      <c r="F16" s="133">
        <f aca="true" t="shared" si="5" ref="F16:K16">SUM(F17+F18+F19)</f>
        <v>16874.9</v>
      </c>
      <c r="G16" s="134">
        <f t="shared" si="5"/>
        <v>0</v>
      </c>
      <c r="H16" s="174">
        <f t="shared" si="5"/>
        <v>0</v>
      </c>
      <c r="I16" s="109">
        <f t="shared" si="4"/>
        <v>10872.8</v>
      </c>
      <c r="J16" s="133">
        <f t="shared" si="5"/>
        <v>10872.8</v>
      </c>
      <c r="K16" s="369">
        <f t="shared" si="5"/>
        <v>0</v>
      </c>
      <c r="L16" s="377">
        <f t="shared" si="1"/>
        <v>64.43178922541763</v>
      </c>
      <c r="M16" s="314">
        <f t="shared" si="2"/>
        <v>64.43178922541763</v>
      </c>
      <c r="N16" s="378"/>
    </row>
    <row r="17" spans="1:14" s="163" customFormat="1" ht="28.5" customHeight="1">
      <c r="A17" s="112" t="s">
        <v>129</v>
      </c>
      <c r="B17" s="175" t="s">
        <v>466</v>
      </c>
      <c r="C17" s="176" t="s">
        <v>469</v>
      </c>
      <c r="D17" s="177">
        <v>2853.2</v>
      </c>
      <c r="E17" s="109">
        <f t="shared" si="3"/>
        <v>3567.1</v>
      </c>
      <c r="F17" s="178">
        <v>3567.1</v>
      </c>
      <c r="G17" s="179"/>
      <c r="H17" s="180"/>
      <c r="I17" s="109">
        <f t="shared" si="4"/>
        <v>2238.1</v>
      </c>
      <c r="J17" s="122">
        <v>2238.1</v>
      </c>
      <c r="K17" s="253"/>
      <c r="L17" s="379">
        <f t="shared" si="1"/>
        <v>62.74284432732472</v>
      </c>
      <c r="M17" s="162">
        <f t="shared" si="2"/>
        <v>62.74284432732472</v>
      </c>
      <c r="N17" s="380"/>
    </row>
    <row r="18" spans="1:14" s="163" customFormat="1" ht="52.5" customHeight="1">
      <c r="A18" s="112" t="s">
        <v>130</v>
      </c>
      <c r="B18" s="175" t="s">
        <v>466</v>
      </c>
      <c r="C18" s="176" t="s">
        <v>469</v>
      </c>
      <c r="D18" s="177">
        <v>1487.2</v>
      </c>
      <c r="E18" s="109">
        <f t="shared" si="3"/>
        <v>1654.3</v>
      </c>
      <c r="F18" s="178">
        <v>1654.3</v>
      </c>
      <c r="G18" s="179"/>
      <c r="H18" s="180"/>
      <c r="I18" s="109">
        <f t="shared" si="4"/>
        <v>1088.3</v>
      </c>
      <c r="J18" s="122">
        <v>1088.3</v>
      </c>
      <c r="K18" s="253"/>
      <c r="L18" s="379">
        <f t="shared" si="1"/>
        <v>65.78613310765883</v>
      </c>
      <c r="M18" s="162">
        <f t="shared" si="2"/>
        <v>65.78613310765883</v>
      </c>
      <c r="N18" s="380"/>
    </row>
    <row r="19" spans="1:14" s="163" customFormat="1" ht="29.25" customHeight="1">
      <c r="A19" s="112" t="s">
        <v>131</v>
      </c>
      <c r="B19" s="175" t="s">
        <v>466</v>
      </c>
      <c r="C19" s="176" t="s">
        <v>469</v>
      </c>
      <c r="D19" s="177">
        <v>11034.5</v>
      </c>
      <c r="E19" s="109">
        <f t="shared" si="3"/>
        <v>11653.5</v>
      </c>
      <c r="F19" s="178">
        <v>11653.5</v>
      </c>
      <c r="G19" s="179"/>
      <c r="H19" s="180"/>
      <c r="I19" s="109">
        <f t="shared" si="4"/>
        <v>7546.4</v>
      </c>
      <c r="J19" s="122">
        <v>7546.4</v>
      </c>
      <c r="K19" s="253"/>
      <c r="L19" s="379">
        <f t="shared" si="1"/>
        <v>64.75651091946625</v>
      </c>
      <c r="M19" s="162">
        <f t="shared" si="2"/>
        <v>64.75651091946625</v>
      </c>
      <c r="N19" s="380"/>
    </row>
    <row r="20" spans="1:14" s="181" customFormat="1" ht="35.25" customHeight="1">
      <c r="A20" s="105" t="s">
        <v>132</v>
      </c>
      <c r="B20" s="172" t="s">
        <v>466</v>
      </c>
      <c r="C20" s="173" t="s">
        <v>495</v>
      </c>
      <c r="D20" s="132">
        <f>SUM(D21)</f>
        <v>161180.1</v>
      </c>
      <c r="E20" s="109">
        <f t="shared" si="3"/>
        <v>171282.1</v>
      </c>
      <c r="F20" s="133">
        <f>SUM(F21)</f>
        <v>171282.1</v>
      </c>
      <c r="G20" s="134">
        <f>SUM(G21)</f>
        <v>0</v>
      </c>
      <c r="H20" s="174">
        <f>SUM(H21)</f>
        <v>0</v>
      </c>
      <c r="I20" s="109">
        <f t="shared" si="4"/>
        <v>140466.9</v>
      </c>
      <c r="J20" s="133">
        <f>SUM(J21)</f>
        <v>140466.9</v>
      </c>
      <c r="K20" s="369">
        <f>SUM(K21)</f>
        <v>0</v>
      </c>
      <c r="L20" s="377">
        <f t="shared" si="1"/>
        <v>82.00909493753288</v>
      </c>
      <c r="M20" s="314">
        <f t="shared" si="2"/>
        <v>82.00909493753288</v>
      </c>
      <c r="N20" s="378"/>
    </row>
    <row r="21" spans="1:14" s="163" customFormat="1" ht="27.75" customHeight="1">
      <c r="A21" s="112" t="s">
        <v>134</v>
      </c>
      <c r="B21" s="175" t="s">
        <v>466</v>
      </c>
      <c r="C21" s="176" t="s">
        <v>495</v>
      </c>
      <c r="D21" s="177">
        <v>161180.1</v>
      </c>
      <c r="E21" s="109">
        <f t="shared" si="3"/>
        <v>171282.1</v>
      </c>
      <c r="F21" s="178">
        <v>171282.1</v>
      </c>
      <c r="G21" s="179"/>
      <c r="H21" s="180"/>
      <c r="I21" s="109">
        <f t="shared" si="4"/>
        <v>140466.9</v>
      </c>
      <c r="J21" s="122">
        <v>140466.9</v>
      </c>
      <c r="K21" s="253"/>
      <c r="L21" s="379">
        <f t="shared" si="1"/>
        <v>82.00909493753288</v>
      </c>
      <c r="M21" s="162">
        <f t="shared" si="2"/>
        <v>82.00909493753288</v>
      </c>
      <c r="N21" s="380"/>
    </row>
    <row r="22" spans="1:14" s="181" customFormat="1" ht="33.75" customHeight="1">
      <c r="A22" s="105" t="s">
        <v>135</v>
      </c>
      <c r="B22" s="131" t="s">
        <v>466</v>
      </c>
      <c r="C22" s="107" t="s">
        <v>373</v>
      </c>
      <c r="D22" s="132">
        <f>SUM(D23)</f>
        <v>0</v>
      </c>
      <c r="E22" s="109">
        <f t="shared" si="3"/>
        <v>2.2</v>
      </c>
      <c r="F22" s="133">
        <f>SUM(F23)</f>
        <v>0</v>
      </c>
      <c r="G22" s="134">
        <f>SUM(G23)</f>
        <v>2.2</v>
      </c>
      <c r="H22" s="174"/>
      <c r="I22" s="109">
        <f t="shared" si="4"/>
        <v>0</v>
      </c>
      <c r="J22" s="133">
        <f>SUM(J23)</f>
        <v>0</v>
      </c>
      <c r="K22" s="369">
        <f>SUM(K23)</f>
        <v>0</v>
      </c>
      <c r="L22" s="377">
        <f t="shared" si="1"/>
        <v>0</v>
      </c>
      <c r="M22" s="314">
        <v>0</v>
      </c>
      <c r="N22" s="378">
        <f aca="true" t="shared" si="6" ref="N22:N74">K22*100/G22</f>
        <v>0</v>
      </c>
    </row>
    <row r="23" spans="1:14" s="163" customFormat="1" ht="51.75" customHeight="1">
      <c r="A23" s="112" t="s">
        <v>137</v>
      </c>
      <c r="B23" s="135" t="s">
        <v>466</v>
      </c>
      <c r="C23" s="119" t="s">
        <v>373</v>
      </c>
      <c r="D23" s="177"/>
      <c r="E23" s="109">
        <f t="shared" si="3"/>
        <v>2.2</v>
      </c>
      <c r="F23" s="178"/>
      <c r="G23" s="179">
        <v>2.2</v>
      </c>
      <c r="H23" s="182"/>
      <c r="I23" s="109">
        <f t="shared" si="4"/>
        <v>0</v>
      </c>
      <c r="J23" s="122"/>
      <c r="K23" s="253">
        <v>0</v>
      </c>
      <c r="L23" s="379">
        <f t="shared" si="1"/>
        <v>0</v>
      </c>
      <c r="M23" s="162"/>
      <c r="N23" s="380">
        <f t="shared" si="6"/>
        <v>0</v>
      </c>
    </row>
    <row r="24" spans="1:14" s="181" customFormat="1" ht="38.25" customHeight="1">
      <c r="A24" s="105" t="s">
        <v>138</v>
      </c>
      <c r="B24" s="172" t="s">
        <v>466</v>
      </c>
      <c r="C24" s="173" t="s">
        <v>496</v>
      </c>
      <c r="D24" s="108">
        <f>SUM(D25+D26+D27)</f>
        <v>34030.8</v>
      </c>
      <c r="E24" s="109">
        <f>SUM(G24+F24)</f>
        <v>37849.9</v>
      </c>
      <c r="F24" s="110">
        <f aca="true" t="shared" si="7" ref="F24:K24">SUM(F25+F26+F27)</f>
        <v>37849.9</v>
      </c>
      <c r="G24" s="164">
        <f t="shared" si="7"/>
        <v>0</v>
      </c>
      <c r="H24" s="165">
        <f t="shared" si="7"/>
        <v>0</v>
      </c>
      <c r="I24" s="109">
        <f>SUM(K24+J24)</f>
        <v>32202.4</v>
      </c>
      <c r="J24" s="110">
        <f t="shared" si="7"/>
        <v>32202.4</v>
      </c>
      <c r="K24" s="111">
        <f t="shared" si="7"/>
        <v>0</v>
      </c>
      <c r="L24" s="377">
        <f t="shared" si="1"/>
        <v>85.07922081696384</v>
      </c>
      <c r="M24" s="314">
        <f t="shared" si="2"/>
        <v>85.07922081696384</v>
      </c>
      <c r="N24" s="378">
        <v>0</v>
      </c>
    </row>
    <row r="25" spans="1:14" s="163" customFormat="1" ht="27" customHeight="1">
      <c r="A25" s="112" t="s">
        <v>139</v>
      </c>
      <c r="B25" s="175" t="s">
        <v>466</v>
      </c>
      <c r="C25" s="176" t="s">
        <v>496</v>
      </c>
      <c r="D25" s="177">
        <v>26571</v>
      </c>
      <c r="E25" s="109">
        <f t="shared" si="3"/>
        <v>30374.9</v>
      </c>
      <c r="F25" s="178">
        <v>30374.9</v>
      </c>
      <c r="G25" s="179"/>
      <c r="H25" s="183"/>
      <c r="I25" s="109">
        <f t="shared" si="4"/>
        <v>27060.1</v>
      </c>
      <c r="J25" s="122">
        <v>27060.1</v>
      </c>
      <c r="K25" s="253"/>
      <c r="L25" s="379">
        <f t="shared" si="1"/>
        <v>89.08704226186752</v>
      </c>
      <c r="M25" s="162">
        <f t="shared" si="2"/>
        <v>89.08704226186752</v>
      </c>
      <c r="N25" s="380"/>
    </row>
    <row r="26" spans="1:14" s="163" customFormat="1" ht="27.75" customHeight="1">
      <c r="A26" s="112" t="s">
        <v>140</v>
      </c>
      <c r="B26" s="175" t="s">
        <v>466</v>
      </c>
      <c r="C26" s="176" t="s">
        <v>496</v>
      </c>
      <c r="D26" s="177">
        <v>4617.7</v>
      </c>
      <c r="E26" s="109">
        <f t="shared" si="3"/>
        <v>5539.9</v>
      </c>
      <c r="F26" s="178">
        <v>5539.9</v>
      </c>
      <c r="G26" s="179"/>
      <c r="H26" s="182"/>
      <c r="I26" s="109">
        <f t="shared" si="4"/>
        <v>3943.9</v>
      </c>
      <c r="J26" s="122">
        <v>3943.9</v>
      </c>
      <c r="K26" s="253"/>
      <c r="L26" s="379">
        <f t="shared" si="1"/>
        <v>71.19081571869529</v>
      </c>
      <c r="M26" s="162">
        <f t="shared" si="2"/>
        <v>71.19081571869529</v>
      </c>
      <c r="N26" s="380"/>
    </row>
    <row r="27" spans="1:14" s="163" customFormat="1" ht="28.5" customHeight="1">
      <c r="A27" s="112" t="s">
        <v>143</v>
      </c>
      <c r="B27" s="175" t="s">
        <v>466</v>
      </c>
      <c r="C27" s="176" t="s">
        <v>496</v>
      </c>
      <c r="D27" s="177">
        <v>2842.1</v>
      </c>
      <c r="E27" s="109">
        <f t="shared" si="3"/>
        <v>1935.1</v>
      </c>
      <c r="F27" s="178">
        <v>1935.1</v>
      </c>
      <c r="G27" s="179"/>
      <c r="H27" s="182"/>
      <c r="I27" s="109">
        <f t="shared" si="4"/>
        <v>1198.4</v>
      </c>
      <c r="J27" s="122">
        <v>1198.4</v>
      </c>
      <c r="K27" s="253"/>
      <c r="L27" s="379">
        <f t="shared" si="1"/>
        <v>61.92961604051471</v>
      </c>
      <c r="M27" s="162">
        <f t="shared" si="2"/>
        <v>61.92961604051471</v>
      </c>
      <c r="N27" s="380"/>
    </row>
    <row r="28" spans="1:14" s="163" customFormat="1" ht="26.25" customHeight="1">
      <c r="A28" s="105" t="s">
        <v>145</v>
      </c>
      <c r="B28" s="172" t="s">
        <v>466</v>
      </c>
      <c r="C28" s="173" t="s">
        <v>497</v>
      </c>
      <c r="D28" s="132">
        <f>SUM(D29)</f>
        <v>3000</v>
      </c>
      <c r="E28" s="109">
        <f t="shared" si="3"/>
        <v>1029.8</v>
      </c>
      <c r="F28" s="133">
        <f aca="true" t="shared" si="8" ref="F28:K28">SUM(F29)</f>
        <v>1029.8</v>
      </c>
      <c r="G28" s="134">
        <f t="shared" si="8"/>
        <v>0</v>
      </c>
      <c r="H28" s="174">
        <f t="shared" si="8"/>
        <v>0</v>
      </c>
      <c r="I28" s="109">
        <f t="shared" si="4"/>
        <v>0</v>
      </c>
      <c r="J28" s="133">
        <f t="shared" si="8"/>
        <v>0</v>
      </c>
      <c r="K28" s="369">
        <f t="shared" si="8"/>
        <v>0</v>
      </c>
      <c r="L28" s="379">
        <f t="shared" si="1"/>
        <v>0</v>
      </c>
      <c r="M28" s="162">
        <f t="shared" si="2"/>
        <v>0</v>
      </c>
      <c r="N28" s="380">
        <v>0</v>
      </c>
    </row>
    <row r="29" spans="1:14" s="163" customFormat="1" ht="27.75" customHeight="1">
      <c r="A29" s="112" t="s">
        <v>146</v>
      </c>
      <c r="B29" s="175" t="s">
        <v>466</v>
      </c>
      <c r="C29" s="176" t="s">
        <v>497</v>
      </c>
      <c r="D29" s="177">
        <v>3000</v>
      </c>
      <c r="E29" s="184">
        <f t="shared" si="3"/>
        <v>1029.8</v>
      </c>
      <c r="F29" s="138">
        <v>1029.8</v>
      </c>
      <c r="G29" s="139"/>
      <c r="H29" s="183"/>
      <c r="I29" s="184">
        <f t="shared" si="4"/>
        <v>0</v>
      </c>
      <c r="J29" s="122"/>
      <c r="K29" s="253"/>
      <c r="L29" s="379">
        <f t="shared" si="1"/>
        <v>0</v>
      </c>
      <c r="M29" s="162">
        <f t="shared" si="2"/>
        <v>0</v>
      </c>
      <c r="N29" s="380"/>
    </row>
    <row r="30" spans="1:14" s="181" customFormat="1" ht="34.5" customHeight="1">
      <c r="A30" s="105" t="s">
        <v>147</v>
      </c>
      <c r="B30" s="172" t="s">
        <v>466</v>
      </c>
      <c r="C30" s="173" t="s">
        <v>498</v>
      </c>
      <c r="D30" s="108">
        <f>SUM(D31+D32+D35+D36+D37+D38+D39+D40+D41)</f>
        <v>45961.6</v>
      </c>
      <c r="E30" s="109">
        <f t="shared" si="3"/>
        <v>51604.3</v>
      </c>
      <c r="F30" s="110">
        <f>SUM(F31+F32+F35+F36+F37+F38+F39+F40+F41+F34+F33)</f>
        <v>36996.6</v>
      </c>
      <c r="G30" s="185">
        <f>SUM(G31+G32+G35+G36+G37+G38+G39+G40+G41)</f>
        <v>14607.7</v>
      </c>
      <c r="H30" s="165">
        <f>SUM(H31+H32+H35+H36+H37+H38+H39+H40+H41+H34+H33)</f>
        <v>0</v>
      </c>
      <c r="I30" s="109">
        <f t="shared" si="4"/>
        <v>41985.7</v>
      </c>
      <c r="J30" s="110">
        <f>SUM(J31+J32+J35+J36+J37+J38+J39+J40+J41+J34+J33)</f>
        <v>30305.899999999998</v>
      </c>
      <c r="K30" s="254">
        <f>SUM(K31+K32+K35+K36+K37+K38+K39+K40+K41)</f>
        <v>11679.800000000001</v>
      </c>
      <c r="L30" s="377">
        <f t="shared" si="1"/>
        <v>81.36085558761576</v>
      </c>
      <c r="M30" s="314">
        <f t="shared" si="2"/>
        <v>81.9153651957207</v>
      </c>
      <c r="N30" s="378">
        <f t="shared" si="6"/>
        <v>79.9564613183458</v>
      </c>
    </row>
    <row r="31" spans="1:14" s="163" customFormat="1" ht="27.75" customHeight="1">
      <c r="A31" s="112" t="s">
        <v>148</v>
      </c>
      <c r="B31" s="175" t="s">
        <v>466</v>
      </c>
      <c r="C31" s="176" t="s">
        <v>498</v>
      </c>
      <c r="D31" s="177">
        <v>29073.5</v>
      </c>
      <c r="E31" s="158">
        <f t="shared" si="3"/>
        <v>30129.8</v>
      </c>
      <c r="F31" s="186">
        <v>30129.8</v>
      </c>
      <c r="G31" s="187"/>
      <c r="H31" s="188"/>
      <c r="I31" s="158">
        <f t="shared" si="4"/>
        <v>25005.6</v>
      </c>
      <c r="J31" s="122">
        <v>25005.6</v>
      </c>
      <c r="K31" s="253"/>
      <c r="L31" s="379">
        <f t="shared" si="1"/>
        <v>82.99291731110064</v>
      </c>
      <c r="M31" s="162">
        <f t="shared" si="2"/>
        <v>82.99291731110064</v>
      </c>
      <c r="N31" s="380"/>
    </row>
    <row r="32" spans="1:14" s="163" customFormat="1" ht="43.5" customHeight="1">
      <c r="A32" s="112" t="s">
        <v>149</v>
      </c>
      <c r="B32" s="175" t="s">
        <v>466</v>
      </c>
      <c r="C32" s="176" t="s">
        <v>498</v>
      </c>
      <c r="D32" s="177">
        <v>1881</v>
      </c>
      <c r="E32" s="109">
        <f t="shared" si="3"/>
        <v>2642.9</v>
      </c>
      <c r="F32" s="178">
        <v>2642.9</v>
      </c>
      <c r="G32" s="179"/>
      <c r="H32" s="180"/>
      <c r="I32" s="109">
        <f t="shared" si="4"/>
        <v>2193.2</v>
      </c>
      <c r="J32" s="122">
        <v>2193.2</v>
      </c>
      <c r="K32" s="253"/>
      <c r="L32" s="379">
        <f t="shared" si="1"/>
        <v>82.98460024972566</v>
      </c>
      <c r="M32" s="162">
        <f t="shared" si="2"/>
        <v>82.98460024972566</v>
      </c>
      <c r="N32" s="380"/>
    </row>
    <row r="33" spans="1:14" s="163" customFormat="1" ht="27" customHeight="1">
      <c r="A33" s="112" t="s">
        <v>524</v>
      </c>
      <c r="B33" s="175" t="s">
        <v>466</v>
      </c>
      <c r="C33" s="176" t="s">
        <v>498</v>
      </c>
      <c r="D33" s="189"/>
      <c r="E33" s="109">
        <f t="shared" si="3"/>
        <v>1135.4</v>
      </c>
      <c r="F33" s="178">
        <v>1135.4</v>
      </c>
      <c r="G33" s="179"/>
      <c r="H33" s="180"/>
      <c r="I33" s="109">
        <f t="shared" si="4"/>
        <v>105</v>
      </c>
      <c r="J33" s="122">
        <v>105</v>
      </c>
      <c r="K33" s="253"/>
      <c r="L33" s="379">
        <f t="shared" si="1"/>
        <v>9.247842170160295</v>
      </c>
      <c r="M33" s="162">
        <f t="shared" si="2"/>
        <v>9.247842170160295</v>
      </c>
      <c r="N33" s="380"/>
    </row>
    <row r="34" spans="1:14" s="163" customFormat="1" ht="27" customHeight="1">
      <c r="A34" s="112" t="s">
        <v>150</v>
      </c>
      <c r="B34" s="175" t="s">
        <v>466</v>
      </c>
      <c r="C34" s="176" t="s">
        <v>498</v>
      </c>
      <c r="D34" s="189"/>
      <c r="E34" s="109">
        <f t="shared" si="3"/>
        <v>3088.5</v>
      </c>
      <c r="F34" s="178">
        <v>3088.5</v>
      </c>
      <c r="G34" s="179"/>
      <c r="H34" s="180"/>
      <c r="I34" s="109">
        <f t="shared" si="4"/>
        <v>3002.1</v>
      </c>
      <c r="J34" s="122">
        <v>3002.1</v>
      </c>
      <c r="K34" s="253"/>
      <c r="L34" s="379">
        <f t="shared" si="1"/>
        <v>97.20252549781448</v>
      </c>
      <c r="M34" s="162">
        <f t="shared" si="2"/>
        <v>97.20252549781448</v>
      </c>
      <c r="N34" s="380"/>
    </row>
    <row r="35" spans="1:14" s="163" customFormat="1" ht="57" customHeight="1">
      <c r="A35" s="112" t="s">
        <v>361</v>
      </c>
      <c r="B35" s="175" t="s">
        <v>466</v>
      </c>
      <c r="C35" s="176" t="s">
        <v>498</v>
      </c>
      <c r="D35" s="177">
        <v>6176.3</v>
      </c>
      <c r="E35" s="109">
        <f t="shared" si="3"/>
        <v>6376.3</v>
      </c>
      <c r="F35" s="178"/>
      <c r="G35" s="179">
        <v>6376.3</v>
      </c>
      <c r="H35" s="180"/>
      <c r="I35" s="109">
        <f t="shared" si="4"/>
        <v>5684.9</v>
      </c>
      <c r="J35" s="122"/>
      <c r="K35" s="253">
        <v>5684.9</v>
      </c>
      <c r="L35" s="379">
        <f t="shared" si="1"/>
        <v>89.15672098238791</v>
      </c>
      <c r="M35" s="162">
        <v>0</v>
      </c>
      <c r="N35" s="380">
        <f t="shared" si="6"/>
        <v>89.15672098238791</v>
      </c>
    </row>
    <row r="36" spans="1:14" s="163" customFormat="1" ht="51.75" customHeight="1">
      <c r="A36" s="112" t="s">
        <v>151</v>
      </c>
      <c r="B36" s="175" t="s">
        <v>466</v>
      </c>
      <c r="C36" s="176" t="s">
        <v>498</v>
      </c>
      <c r="D36" s="177">
        <v>5164.8</v>
      </c>
      <c r="E36" s="109">
        <f t="shared" si="3"/>
        <v>5164.8</v>
      </c>
      <c r="F36" s="178"/>
      <c r="G36" s="179">
        <v>5164.8</v>
      </c>
      <c r="H36" s="180"/>
      <c r="I36" s="109">
        <f t="shared" si="4"/>
        <v>3562.8</v>
      </c>
      <c r="J36" s="122"/>
      <c r="K36" s="253">
        <v>3562.8</v>
      </c>
      <c r="L36" s="379">
        <f t="shared" si="1"/>
        <v>68.98234200743494</v>
      </c>
      <c r="M36" s="162">
        <v>0</v>
      </c>
      <c r="N36" s="380">
        <f t="shared" si="6"/>
        <v>68.98234200743494</v>
      </c>
    </row>
    <row r="37" spans="1:14" s="163" customFormat="1" ht="50.25" customHeight="1">
      <c r="A37" s="112" t="s">
        <v>152</v>
      </c>
      <c r="B37" s="175" t="s">
        <v>466</v>
      </c>
      <c r="C37" s="176" t="s">
        <v>498</v>
      </c>
      <c r="D37" s="177">
        <v>2293.2</v>
      </c>
      <c r="E37" s="109">
        <f t="shared" si="3"/>
        <v>2293.2</v>
      </c>
      <c r="F37" s="178"/>
      <c r="G37" s="179">
        <v>2293.2</v>
      </c>
      <c r="H37" s="180"/>
      <c r="I37" s="109">
        <f t="shared" si="4"/>
        <v>1957</v>
      </c>
      <c r="J37" s="122"/>
      <c r="K37" s="253">
        <v>1957</v>
      </c>
      <c r="L37" s="379">
        <f t="shared" si="1"/>
        <v>85.3392639106925</v>
      </c>
      <c r="M37" s="162">
        <v>0</v>
      </c>
      <c r="N37" s="380">
        <f t="shared" si="6"/>
        <v>85.3392639106925</v>
      </c>
    </row>
    <row r="38" spans="1:14" s="163" customFormat="1" ht="53.25" customHeight="1">
      <c r="A38" s="112" t="s">
        <v>153</v>
      </c>
      <c r="B38" s="175" t="s">
        <v>466</v>
      </c>
      <c r="C38" s="176" t="s">
        <v>498</v>
      </c>
      <c r="D38" s="177">
        <v>18</v>
      </c>
      <c r="E38" s="109">
        <f t="shared" si="3"/>
        <v>0</v>
      </c>
      <c r="F38" s="178"/>
      <c r="G38" s="179">
        <v>0</v>
      </c>
      <c r="H38" s="180"/>
      <c r="I38" s="109">
        <f t="shared" si="4"/>
        <v>0</v>
      </c>
      <c r="J38" s="122"/>
      <c r="K38" s="253">
        <v>0</v>
      </c>
      <c r="L38" s="379">
        <v>0</v>
      </c>
      <c r="M38" s="162">
        <v>0</v>
      </c>
      <c r="N38" s="380">
        <v>0</v>
      </c>
    </row>
    <row r="39" spans="1:14" s="163" customFormat="1" ht="53.25" customHeight="1">
      <c r="A39" s="112" t="s">
        <v>154</v>
      </c>
      <c r="B39" s="175" t="s">
        <v>466</v>
      </c>
      <c r="C39" s="176" t="s">
        <v>498</v>
      </c>
      <c r="D39" s="177">
        <v>581.4</v>
      </c>
      <c r="E39" s="109">
        <f t="shared" si="3"/>
        <v>0</v>
      </c>
      <c r="F39" s="178"/>
      <c r="G39" s="179">
        <v>0</v>
      </c>
      <c r="H39" s="180"/>
      <c r="I39" s="109">
        <f t="shared" si="4"/>
        <v>0</v>
      </c>
      <c r="J39" s="122"/>
      <c r="K39" s="253">
        <v>0</v>
      </c>
      <c r="L39" s="379">
        <v>0</v>
      </c>
      <c r="M39" s="162">
        <v>0</v>
      </c>
      <c r="N39" s="380">
        <v>0</v>
      </c>
    </row>
    <row r="40" spans="1:14" s="163" customFormat="1" ht="51" customHeight="1">
      <c r="A40" s="112" t="s">
        <v>157</v>
      </c>
      <c r="B40" s="175" t="s">
        <v>466</v>
      </c>
      <c r="C40" s="176" t="s">
        <v>498</v>
      </c>
      <c r="D40" s="177">
        <v>684.7</v>
      </c>
      <c r="E40" s="109">
        <f t="shared" si="3"/>
        <v>684.7</v>
      </c>
      <c r="F40" s="178"/>
      <c r="G40" s="179">
        <v>684.7</v>
      </c>
      <c r="H40" s="182"/>
      <c r="I40" s="109">
        <f t="shared" si="4"/>
        <v>425.1</v>
      </c>
      <c r="J40" s="122"/>
      <c r="K40" s="253">
        <v>425.1</v>
      </c>
      <c r="L40" s="379">
        <f t="shared" si="1"/>
        <v>62.08558492770556</v>
      </c>
      <c r="M40" s="162">
        <v>0</v>
      </c>
      <c r="N40" s="380">
        <f t="shared" si="6"/>
        <v>62.08558492770556</v>
      </c>
    </row>
    <row r="41" spans="1:14" s="163" customFormat="1" ht="50.25" customHeight="1">
      <c r="A41" s="112" t="s">
        <v>380</v>
      </c>
      <c r="B41" s="175" t="s">
        <v>466</v>
      </c>
      <c r="C41" s="176" t="s">
        <v>498</v>
      </c>
      <c r="D41" s="120">
        <v>88.7</v>
      </c>
      <c r="E41" s="109">
        <f>SUM(G41+F41)</f>
        <v>88.7</v>
      </c>
      <c r="F41" s="122"/>
      <c r="G41" s="123">
        <v>88.7</v>
      </c>
      <c r="H41" s="190"/>
      <c r="I41" s="109">
        <f>SUM(K41+J41)</f>
        <v>50</v>
      </c>
      <c r="J41" s="122"/>
      <c r="K41" s="253">
        <v>50</v>
      </c>
      <c r="L41" s="379">
        <f t="shared" si="1"/>
        <v>56.36978579481398</v>
      </c>
      <c r="M41" s="162">
        <v>0</v>
      </c>
      <c r="N41" s="380">
        <f t="shared" si="6"/>
        <v>56.36978579481398</v>
      </c>
    </row>
    <row r="42" spans="1:14" s="181" customFormat="1" ht="38.25" customHeight="1">
      <c r="A42" s="105" t="s">
        <v>158</v>
      </c>
      <c r="B42" s="172" t="s">
        <v>469</v>
      </c>
      <c r="C42" s="173" t="s">
        <v>467</v>
      </c>
      <c r="D42" s="121">
        <f>SUM(D43+D58)</f>
        <v>148087.3</v>
      </c>
      <c r="E42" s="109">
        <f>SUM(G42+F42)</f>
        <v>154376.4</v>
      </c>
      <c r="F42" s="129">
        <f>SUM(F43+F58)</f>
        <v>135354.4</v>
      </c>
      <c r="G42" s="130">
        <f>SUM(G43+G58+G61)</f>
        <v>19022</v>
      </c>
      <c r="H42" s="191">
        <f>SUM(H43+H58)</f>
        <v>0</v>
      </c>
      <c r="I42" s="109">
        <f>SUM(K42+J42)</f>
        <v>91754.20000000001</v>
      </c>
      <c r="J42" s="129">
        <f>SUM(J43+J58)</f>
        <v>83439.30000000002</v>
      </c>
      <c r="K42" s="272">
        <f>SUM(K43+K58+K61)</f>
        <v>8314.9</v>
      </c>
      <c r="L42" s="377">
        <f t="shared" si="1"/>
        <v>59.435380019225754</v>
      </c>
      <c r="M42" s="314">
        <f t="shared" si="2"/>
        <v>61.645059192756214</v>
      </c>
      <c r="N42" s="378">
        <f t="shared" si="6"/>
        <v>43.712017663757756</v>
      </c>
    </row>
    <row r="43" spans="1:14" s="181" customFormat="1" ht="36" customHeight="1">
      <c r="A43" s="105" t="s">
        <v>159</v>
      </c>
      <c r="B43" s="172" t="s">
        <v>469</v>
      </c>
      <c r="C43" s="173" t="s">
        <v>468</v>
      </c>
      <c r="D43" s="121">
        <f>SUM(D44:D56)-D46</f>
        <v>139889.3</v>
      </c>
      <c r="E43" s="109">
        <f>SUM(G43+F43)</f>
        <v>145277.2</v>
      </c>
      <c r="F43" s="129">
        <f>SUM(F44+F45+F46+F56+F57)</f>
        <v>126345.2</v>
      </c>
      <c r="G43" s="192">
        <f>SUM(G44+G45+G46+G56+G57)</f>
        <v>18932</v>
      </c>
      <c r="H43" s="193">
        <f>SUM(H44+H45+H46+H56+H57)</f>
        <v>0</v>
      </c>
      <c r="I43" s="109">
        <f>SUM(K43+J43)</f>
        <v>85214.40000000001</v>
      </c>
      <c r="J43" s="129">
        <f>SUM(J44+J45+J46+J56+J57)</f>
        <v>76899.50000000001</v>
      </c>
      <c r="K43" s="256">
        <f>SUM(K44+K45+K46+K56+K57)</f>
        <v>8314.9</v>
      </c>
      <c r="L43" s="377">
        <f t="shared" si="1"/>
        <v>58.656416836227564</v>
      </c>
      <c r="M43" s="314">
        <f t="shared" si="2"/>
        <v>60.86459952574377</v>
      </c>
      <c r="N43" s="378">
        <f t="shared" si="6"/>
        <v>43.91981829706317</v>
      </c>
    </row>
    <row r="44" spans="1:14" s="163" customFormat="1" ht="28.5" customHeight="1">
      <c r="A44" s="112" t="s">
        <v>163</v>
      </c>
      <c r="B44" s="175" t="s">
        <v>469</v>
      </c>
      <c r="C44" s="176" t="s">
        <v>468</v>
      </c>
      <c r="D44" s="194">
        <v>133492.5</v>
      </c>
      <c r="E44" s="109">
        <f aca="true" t="shared" si="9" ref="E44:E62">SUM(G44+F44)</f>
        <v>23254.4</v>
      </c>
      <c r="F44" s="122">
        <v>21567.4</v>
      </c>
      <c r="G44" s="123">
        <v>1687</v>
      </c>
      <c r="H44" s="195"/>
      <c r="I44" s="109">
        <f aca="true" t="shared" si="10" ref="I44:I57">SUM(K44+J44)</f>
        <v>23254.4</v>
      </c>
      <c r="J44" s="122">
        <v>21567.4</v>
      </c>
      <c r="K44" s="253">
        <v>1687</v>
      </c>
      <c r="L44" s="379">
        <f t="shared" si="1"/>
        <v>100</v>
      </c>
      <c r="M44" s="162">
        <f t="shared" si="2"/>
        <v>100</v>
      </c>
      <c r="N44" s="380">
        <f t="shared" si="6"/>
        <v>100</v>
      </c>
    </row>
    <row r="45" spans="1:14" s="163" customFormat="1" ht="30" customHeight="1">
      <c r="A45" s="112" t="s">
        <v>325</v>
      </c>
      <c r="B45" s="175" t="s">
        <v>469</v>
      </c>
      <c r="C45" s="176" t="s">
        <v>468</v>
      </c>
      <c r="D45" s="576">
        <v>0</v>
      </c>
      <c r="E45" s="109">
        <f t="shared" si="9"/>
        <v>117126</v>
      </c>
      <c r="F45" s="122">
        <v>99881</v>
      </c>
      <c r="G45" s="123">
        <v>17245</v>
      </c>
      <c r="H45" s="190"/>
      <c r="I45" s="109">
        <f t="shared" si="10"/>
        <v>61215.700000000004</v>
      </c>
      <c r="J45" s="122">
        <v>54587.8</v>
      </c>
      <c r="K45" s="253">
        <v>6627.9</v>
      </c>
      <c r="L45" s="379">
        <f t="shared" si="1"/>
        <v>52.264825913972984</v>
      </c>
      <c r="M45" s="162">
        <f t="shared" si="2"/>
        <v>54.6528368758823</v>
      </c>
      <c r="N45" s="380">
        <f t="shared" si="6"/>
        <v>38.433748912728326</v>
      </c>
    </row>
    <row r="46" spans="1:14" s="163" customFormat="1" ht="96.75" customHeight="1">
      <c r="A46" s="112" t="s">
        <v>501</v>
      </c>
      <c r="B46" s="175" t="s">
        <v>469</v>
      </c>
      <c r="C46" s="176" t="s">
        <v>468</v>
      </c>
      <c r="D46" s="197">
        <v>4482</v>
      </c>
      <c r="E46" s="109">
        <f t="shared" si="9"/>
        <v>3982</v>
      </c>
      <c r="F46" s="122">
        <f>SUM(F47+F48+F49+F50+F51+F52+F53+F54+F55)</f>
        <v>3982</v>
      </c>
      <c r="G46" s="123"/>
      <c r="H46" s="190"/>
      <c r="I46" s="109">
        <f t="shared" si="10"/>
        <v>552.6</v>
      </c>
      <c r="J46" s="122">
        <f>J47+J48+J49+J50+J51+J52+J53+J54</f>
        <v>552.6</v>
      </c>
      <c r="K46" s="253"/>
      <c r="L46" s="379">
        <f t="shared" si="1"/>
        <v>13.877448518332496</v>
      </c>
      <c r="M46" s="162">
        <f t="shared" si="2"/>
        <v>13.877448518332496</v>
      </c>
      <c r="N46" s="380"/>
    </row>
    <row r="47" spans="1:14" s="163" customFormat="1" ht="29.25" customHeight="1">
      <c r="A47" s="112" t="s">
        <v>70</v>
      </c>
      <c r="B47" s="175" t="s">
        <v>469</v>
      </c>
      <c r="C47" s="176" t="s">
        <v>468</v>
      </c>
      <c r="D47" s="120">
        <v>4482</v>
      </c>
      <c r="E47" s="109">
        <f t="shared" si="9"/>
        <v>848</v>
      </c>
      <c r="F47" s="122">
        <v>848</v>
      </c>
      <c r="G47" s="198"/>
      <c r="H47" s="190"/>
      <c r="I47" s="109">
        <f t="shared" si="10"/>
        <v>244.5</v>
      </c>
      <c r="J47" s="122">
        <v>244.5</v>
      </c>
      <c r="K47" s="253"/>
      <c r="L47" s="379">
        <f t="shared" si="1"/>
        <v>28.83254716981132</v>
      </c>
      <c r="M47" s="162">
        <f t="shared" si="2"/>
        <v>28.83254716981132</v>
      </c>
      <c r="N47" s="380"/>
    </row>
    <row r="48" spans="1:14" s="163" customFormat="1" ht="28.5" customHeight="1">
      <c r="A48" s="199" t="s">
        <v>71</v>
      </c>
      <c r="B48" s="175" t="s">
        <v>469</v>
      </c>
      <c r="C48" s="176" t="s">
        <v>468</v>
      </c>
      <c r="D48" s="120"/>
      <c r="E48" s="109">
        <f t="shared" si="9"/>
        <v>245</v>
      </c>
      <c r="F48" s="200">
        <v>245</v>
      </c>
      <c r="G48" s="198"/>
      <c r="H48" s="190"/>
      <c r="I48" s="109">
        <f t="shared" si="10"/>
        <v>21</v>
      </c>
      <c r="J48" s="122">
        <v>21</v>
      </c>
      <c r="K48" s="253"/>
      <c r="L48" s="379">
        <f t="shared" si="1"/>
        <v>8.571428571428571</v>
      </c>
      <c r="M48" s="162">
        <f t="shared" si="2"/>
        <v>8.571428571428571</v>
      </c>
      <c r="N48" s="380"/>
    </row>
    <row r="49" spans="1:14" s="163" customFormat="1" ht="27.75" customHeight="1">
      <c r="A49" s="112" t="s">
        <v>73</v>
      </c>
      <c r="B49" s="175" t="s">
        <v>469</v>
      </c>
      <c r="C49" s="176" t="s">
        <v>468</v>
      </c>
      <c r="D49" s="120"/>
      <c r="E49" s="109">
        <f t="shared" si="9"/>
        <v>179</v>
      </c>
      <c r="F49" s="200">
        <v>179</v>
      </c>
      <c r="G49" s="198"/>
      <c r="H49" s="190"/>
      <c r="I49" s="109">
        <f t="shared" si="10"/>
        <v>103.1</v>
      </c>
      <c r="J49" s="122">
        <v>103.1</v>
      </c>
      <c r="K49" s="253"/>
      <c r="L49" s="379">
        <f t="shared" si="1"/>
        <v>57.597765363128495</v>
      </c>
      <c r="M49" s="162">
        <f t="shared" si="2"/>
        <v>57.597765363128495</v>
      </c>
      <c r="N49" s="380"/>
    </row>
    <row r="50" spans="1:14" s="163" customFormat="1" ht="30.75" customHeight="1">
      <c r="A50" s="112" t="s">
        <v>75</v>
      </c>
      <c r="B50" s="175" t="s">
        <v>469</v>
      </c>
      <c r="C50" s="176" t="s">
        <v>468</v>
      </c>
      <c r="D50" s="120"/>
      <c r="E50" s="109">
        <f t="shared" si="9"/>
        <v>130</v>
      </c>
      <c r="F50" s="200">
        <v>130</v>
      </c>
      <c r="G50" s="198"/>
      <c r="H50" s="190"/>
      <c r="I50" s="109">
        <f t="shared" si="10"/>
        <v>130</v>
      </c>
      <c r="J50" s="122">
        <v>130</v>
      </c>
      <c r="K50" s="253"/>
      <c r="L50" s="379">
        <f t="shared" si="1"/>
        <v>100</v>
      </c>
      <c r="M50" s="162">
        <f t="shared" si="2"/>
        <v>100</v>
      </c>
      <c r="N50" s="380"/>
    </row>
    <row r="51" spans="1:14" s="163" customFormat="1" ht="48" customHeight="1">
      <c r="A51" s="112" t="s">
        <v>74</v>
      </c>
      <c r="B51" s="175" t="s">
        <v>469</v>
      </c>
      <c r="C51" s="176" t="s">
        <v>468</v>
      </c>
      <c r="D51" s="120"/>
      <c r="E51" s="109">
        <f t="shared" si="9"/>
        <v>55</v>
      </c>
      <c r="F51" s="200">
        <v>55</v>
      </c>
      <c r="G51" s="198"/>
      <c r="H51" s="190"/>
      <c r="I51" s="109">
        <f t="shared" si="10"/>
        <v>39</v>
      </c>
      <c r="J51" s="122">
        <v>39</v>
      </c>
      <c r="K51" s="253"/>
      <c r="L51" s="379">
        <f t="shared" si="1"/>
        <v>70.9090909090909</v>
      </c>
      <c r="M51" s="162">
        <f t="shared" si="2"/>
        <v>70.9090909090909</v>
      </c>
      <c r="N51" s="380"/>
    </row>
    <row r="52" spans="1:14" s="163" customFormat="1" ht="26.25" customHeight="1">
      <c r="A52" s="112" t="s">
        <v>72</v>
      </c>
      <c r="B52" s="175" t="s">
        <v>469</v>
      </c>
      <c r="C52" s="176" t="s">
        <v>468</v>
      </c>
      <c r="D52" s="120"/>
      <c r="E52" s="109">
        <f t="shared" si="9"/>
        <v>15</v>
      </c>
      <c r="F52" s="200">
        <v>15</v>
      </c>
      <c r="G52" s="198"/>
      <c r="H52" s="190"/>
      <c r="I52" s="109">
        <f t="shared" si="10"/>
        <v>15</v>
      </c>
      <c r="J52" s="122">
        <v>15</v>
      </c>
      <c r="K52" s="253"/>
      <c r="L52" s="379">
        <f t="shared" si="1"/>
        <v>100</v>
      </c>
      <c r="M52" s="162">
        <f t="shared" si="2"/>
        <v>100</v>
      </c>
      <c r="N52" s="380"/>
    </row>
    <row r="53" spans="1:14" s="163" customFormat="1" ht="25.5" customHeight="1">
      <c r="A53" s="112" t="s">
        <v>102</v>
      </c>
      <c r="B53" s="175" t="s">
        <v>469</v>
      </c>
      <c r="C53" s="176" t="s">
        <v>468</v>
      </c>
      <c r="D53" s="120"/>
      <c r="E53" s="109">
        <f t="shared" si="9"/>
        <v>10</v>
      </c>
      <c r="F53" s="200">
        <v>10</v>
      </c>
      <c r="G53" s="198"/>
      <c r="H53" s="190"/>
      <c r="I53" s="109">
        <f t="shared" si="10"/>
        <v>0</v>
      </c>
      <c r="J53" s="122">
        <v>0</v>
      </c>
      <c r="K53" s="253"/>
      <c r="L53" s="379">
        <f t="shared" si="1"/>
        <v>0</v>
      </c>
      <c r="M53" s="162">
        <f t="shared" si="2"/>
        <v>0</v>
      </c>
      <c r="N53" s="380"/>
    </row>
    <row r="54" spans="1:14" s="163" customFormat="1" ht="24" customHeight="1">
      <c r="A54" s="112" t="s">
        <v>101</v>
      </c>
      <c r="B54" s="175" t="s">
        <v>469</v>
      </c>
      <c r="C54" s="176" t="s">
        <v>468</v>
      </c>
      <c r="D54" s="120"/>
      <c r="E54" s="109">
        <f t="shared" si="9"/>
        <v>100</v>
      </c>
      <c r="F54" s="200">
        <v>100</v>
      </c>
      <c r="G54" s="198"/>
      <c r="H54" s="190"/>
      <c r="I54" s="109">
        <f t="shared" si="10"/>
        <v>0</v>
      </c>
      <c r="J54" s="122">
        <v>0</v>
      </c>
      <c r="K54" s="253"/>
      <c r="L54" s="379">
        <f t="shared" si="1"/>
        <v>0</v>
      </c>
      <c r="M54" s="162">
        <f t="shared" si="2"/>
        <v>0</v>
      </c>
      <c r="N54" s="380"/>
    </row>
    <row r="55" spans="1:14" s="163" customFormat="1" ht="27" customHeight="1">
      <c r="A55" s="112" t="s">
        <v>888</v>
      </c>
      <c r="B55" s="175"/>
      <c r="C55" s="176"/>
      <c r="D55" s="120"/>
      <c r="E55" s="109">
        <f t="shared" si="9"/>
        <v>2400</v>
      </c>
      <c r="F55" s="200">
        <v>2400</v>
      </c>
      <c r="G55" s="198"/>
      <c r="H55" s="190"/>
      <c r="I55" s="109">
        <f t="shared" si="10"/>
        <v>0</v>
      </c>
      <c r="J55" s="122">
        <v>0</v>
      </c>
      <c r="K55" s="253"/>
      <c r="L55" s="379">
        <f t="shared" si="1"/>
        <v>0</v>
      </c>
      <c r="M55" s="162">
        <f t="shared" si="2"/>
        <v>0</v>
      </c>
      <c r="N55" s="380"/>
    </row>
    <row r="56" spans="1:14" s="163" customFormat="1" ht="46.5" customHeight="1">
      <c r="A56" s="112" t="s">
        <v>64</v>
      </c>
      <c r="B56" s="175" t="s">
        <v>469</v>
      </c>
      <c r="C56" s="176" t="s">
        <v>468</v>
      </c>
      <c r="D56" s="120">
        <v>1914.8</v>
      </c>
      <c r="E56" s="109">
        <f t="shared" si="9"/>
        <v>0</v>
      </c>
      <c r="F56" s="122"/>
      <c r="G56" s="123">
        <f>SUM('[1]Программа "Комплексные меры"'!$R$27)</f>
        <v>0</v>
      </c>
      <c r="H56" s="190"/>
      <c r="I56" s="109">
        <f t="shared" si="10"/>
        <v>0</v>
      </c>
      <c r="J56" s="122"/>
      <c r="K56" s="253"/>
      <c r="L56" s="379"/>
      <c r="M56" s="162"/>
      <c r="N56" s="380"/>
    </row>
    <row r="57" spans="1:14" s="163" customFormat="1" ht="50.25" customHeight="1">
      <c r="A57" s="112" t="s">
        <v>324</v>
      </c>
      <c r="B57" s="175" t="s">
        <v>469</v>
      </c>
      <c r="C57" s="176" t="s">
        <v>468</v>
      </c>
      <c r="D57" s="120"/>
      <c r="E57" s="109">
        <f t="shared" si="9"/>
        <v>914.8</v>
      </c>
      <c r="F57" s="122">
        <v>914.8</v>
      </c>
      <c r="G57" s="123">
        <f>SUM('[1]Программа "Комплексные меры"'!$R$27)</f>
        <v>0</v>
      </c>
      <c r="H57" s="201"/>
      <c r="I57" s="109">
        <f t="shared" si="10"/>
        <v>191.7</v>
      </c>
      <c r="J57" s="122">
        <v>191.7</v>
      </c>
      <c r="K57" s="253"/>
      <c r="L57" s="379">
        <f t="shared" si="1"/>
        <v>20.95540008745081</v>
      </c>
      <c r="M57" s="162">
        <f t="shared" si="2"/>
        <v>20.95540008745081</v>
      </c>
      <c r="N57" s="380"/>
    </row>
    <row r="58" spans="1:14" s="163" customFormat="1" ht="48.75" customHeight="1">
      <c r="A58" s="105" t="s">
        <v>164</v>
      </c>
      <c r="B58" s="131" t="s">
        <v>469</v>
      </c>
      <c r="C58" s="107" t="s">
        <v>372</v>
      </c>
      <c r="D58" s="128">
        <f>SUM(D59:D60)</f>
        <v>8198</v>
      </c>
      <c r="E58" s="109">
        <f t="shared" si="9"/>
        <v>9009.199999999999</v>
      </c>
      <c r="F58" s="129">
        <f aca="true" t="shared" si="11" ref="F58:K58">SUM(F59+F60)</f>
        <v>9009.199999999999</v>
      </c>
      <c r="G58" s="130">
        <f t="shared" si="11"/>
        <v>0</v>
      </c>
      <c r="H58" s="191">
        <f t="shared" si="11"/>
        <v>0</v>
      </c>
      <c r="I58" s="109">
        <f>SUM(K58+J58)</f>
        <v>6539.8</v>
      </c>
      <c r="J58" s="129">
        <f t="shared" si="11"/>
        <v>6539.8</v>
      </c>
      <c r="K58" s="272">
        <f t="shared" si="11"/>
        <v>0</v>
      </c>
      <c r="L58" s="379">
        <f t="shared" si="1"/>
        <v>72.59024108688897</v>
      </c>
      <c r="M58" s="162">
        <f t="shared" si="2"/>
        <v>72.59024108688897</v>
      </c>
      <c r="N58" s="380"/>
    </row>
    <row r="59" spans="1:14" s="163" customFormat="1" ht="27" customHeight="1">
      <c r="A59" s="112" t="s">
        <v>165</v>
      </c>
      <c r="B59" s="135" t="s">
        <v>469</v>
      </c>
      <c r="C59" s="119" t="s">
        <v>372</v>
      </c>
      <c r="D59" s="120">
        <v>723</v>
      </c>
      <c r="E59" s="109">
        <f>SUM(G59+F59)</f>
        <v>1236.8</v>
      </c>
      <c r="F59" s="122">
        <v>1236.8</v>
      </c>
      <c r="G59" s="123">
        <f>SUM('[2]Администрация 0309'!$R$27)</f>
        <v>0</v>
      </c>
      <c r="H59" s="195"/>
      <c r="I59" s="109">
        <f>SUM(K59+J59)</f>
        <v>953.5</v>
      </c>
      <c r="J59" s="122">
        <v>953.5</v>
      </c>
      <c r="K59" s="371"/>
      <c r="L59" s="379">
        <f t="shared" si="1"/>
        <v>77.09411384217336</v>
      </c>
      <c r="M59" s="162">
        <f t="shared" si="2"/>
        <v>77.09411384217336</v>
      </c>
      <c r="N59" s="380"/>
    </row>
    <row r="60" spans="1:14" s="163" customFormat="1" ht="31.5" customHeight="1">
      <c r="A60" s="199" t="s">
        <v>299</v>
      </c>
      <c r="B60" s="202" t="s">
        <v>469</v>
      </c>
      <c r="C60" s="203" t="s">
        <v>372</v>
      </c>
      <c r="D60" s="197">
        <f>SUM('[2]Служба спасения'!$Q$27)</f>
        <v>7475</v>
      </c>
      <c r="E60" s="184">
        <f t="shared" si="9"/>
        <v>7772.4</v>
      </c>
      <c r="F60" s="204">
        <v>7772.4</v>
      </c>
      <c r="G60" s="205">
        <f>SUM('[2]Служба спасения'!$R$27)</f>
        <v>0</v>
      </c>
      <c r="H60" s="201"/>
      <c r="I60" s="184">
        <f>SUM(K60+J60)</f>
        <v>5586.3</v>
      </c>
      <c r="J60" s="122">
        <v>5586.3</v>
      </c>
      <c r="K60" s="371"/>
      <c r="L60" s="379">
        <f t="shared" si="1"/>
        <v>71.87355257063456</v>
      </c>
      <c r="M60" s="162">
        <f t="shared" si="2"/>
        <v>71.87355257063456</v>
      </c>
      <c r="N60" s="380"/>
    </row>
    <row r="61" spans="1:14" s="163" customFormat="1" ht="55.5" customHeight="1">
      <c r="A61" s="105" t="s">
        <v>503</v>
      </c>
      <c r="B61" s="172" t="s">
        <v>469</v>
      </c>
      <c r="C61" s="173" t="s">
        <v>374</v>
      </c>
      <c r="D61" s="120"/>
      <c r="E61" s="109">
        <f t="shared" si="9"/>
        <v>90</v>
      </c>
      <c r="F61" s="122"/>
      <c r="G61" s="130">
        <f>SUM(G62)</f>
        <v>90</v>
      </c>
      <c r="H61" s="190"/>
      <c r="I61" s="165">
        <f>SUM(K61+J61)</f>
        <v>0</v>
      </c>
      <c r="J61" s="110">
        <f>J62</f>
        <v>0</v>
      </c>
      <c r="K61" s="371"/>
      <c r="L61" s="379">
        <f>I61*100/E61</f>
        <v>0</v>
      </c>
      <c r="M61" s="162"/>
      <c r="N61" s="380">
        <f t="shared" si="6"/>
        <v>0</v>
      </c>
    </row>
    <row r="62" spans="1:14" s="163" customFormat="1" ht="57" customHeight="1" thickBot="1">
      <c r="A62" s="112" t="s">
        <v>313</v>
      </c>
      <c r="B62" s="175" t="s">
        <v>469</v>
      </c>
      <c r="C62" s="176" t="s">
        <v>374</v>
      </c>
      <c r="D62" s="115"/>
      <c r="E62" s="109">
        <f t="shared" si="9"/>
        <v>90</v>
      </c>
      <c r="F62" s="122"/>
      <c r="G62" s="123">
        <v>90</v>
      </c>
      <c r="H62" s="190"/>
      <c r="I62" s="109">
        <f>SUM(K62+J62)</f>
        <v>0</v>
      </c>
      <c r="J62" s="435"/>
      <c r="K62" s="253">
        <v>0</v>
      </c>
      <c r="L62" s="379">
        <f t="shared" si="1"/>
        <v>0</v>
      </c>
      <c r="M62" s="162"/>
      <c r="N62" s="380">
        <f t="shared" si="6"/>
        <v>0</v>
      </c>
    </row>
    <row r="63" spans="1:14" s="163" customFormat="1" ht="34.5" customHeight="1">
      <c r="A63" s="105" t="s">
        <v>300</v>
      </c>
      <c r="B63" s="131" t="s">
        <v>495</v>
      </c>
      <c r="C63" s="107" t="s">
        <v>467</v>
      </c>
      <c r="D63" s="108">
        <f>SUM(D94+D98+D102+D114+D100)</f>
        <v>66975.6</v>
      </c>
      <c r="E63" s="121">
        <f>SUM(F63:G63)</f>
        <v>76228.5</v>
      </c>
      <c r="F63" s="110">
        <f>SUM(F94+F98+F102+F114+F100)</f>
        <v>55840.2</v>
      </c>
      <c r="G63" s="164">
        <f>SUM(G94+G98+G102+G114+G100+G64)</f>
        <v>20388.3</v>
      </c>
      <c r="H63" s="160">
        <f>SUM(H94+H98+H102+H114+H100)</f>
        <v>0</v>
      </c>
      <c r="I63" s="121">
        <f>SUM(J63:K63)</f>
        <v>44526.9</v>
      </c>
      <c r="J63" s="110">
        <f>SUM(J94+J98+J102+J114+J100)</f>
        <v>35752</v>
      </c>
      <c r="K63" s="111">
        <f>SUM(K94+K98+K102+K114+K100+K64)</f>
        <v>8774.9</v>
      </c>
      <c r="L63" s="379">
        <f t="shared" si="1"/>
        <v>58.412404809224896</v>
      </c>
      <c r="M63" s="162">
        <f t="shared" si="2"/>
        <v>64.02555864771259</v>
      </c>
      <c r="N63" s="380">
        <f t="shared" si="6"/>
        <v>43.038899761137515</v>
      </c>
    </row>
    <row r="64" spans="1:14" s="163" customFormat="1" ht="27.75" customHeight="1">
      <c r="A64" s="105" t="s">
        <v>301</v>
      </c>
      <c r="B64" s="131" t="s">
        <v>495</v>
      </c>
      <c r="C64" s="107" t="s">
        <v>466</v>
      </c>
      <c r="D64" s="206"/>
      <c r="E64" s="121">
        <f>SUM(F64:G64)</f>
        <v>7893.099999999999</v>
      </c>
      <c r="F64" s="129"/>
      <c r="G64" s="207">
        <f>SUM(G65)</f>
        <v>7893.099999999999</v>
      </c>
      <c r="H64" s="193" t="e">
        <f>SUM(H65)</f>
        <v>#REF!</v>
      </c>
      <c r="I64" s="121">
        <f>SUM(J64:K64)</f>
        <v>2149.6</v>
      </c>
      <c r="J64" s="122"/>
      <c r="K64" s="253">
        <f>K65</f>
        <v>2149.6</v>
      </c>
      <c r="L64" s="379">
        <f t="shared" si="1"/>
        <v>27.23391316466281</v>
      </c>
      <c r="M64" s="162"/>
      <c r="N64" s="380">
        <f t="shared" si="6"/>
        <v>27.23391316466281</v>
      </c>
    </row>
    <row r="65" spans="1:14" s="163" customFormat="1" ht="26.25" customHeight="1">
      <c r="A65" s="112" t="s">
        <v>302</v>
      </c>
      <c r="B65" s="135" t="s">
        <v>495</v>
      </c>
      <c r="C65" s="119" t="s">
        <v>466</v>
      </c>
      <c r="D65" s="189"/>
      <c r="E65" s="191">
        <f>SUM(F65:G65)</f>
        <v>7893.099999999999</v>
      </c>
      <c r="F65" s="122">
        <f>SUM(F66:F93)</f>
        <v>0</v>
      </c>
      <c r="G65" s="198">
        <f>SUM(G66+G67+G68+G69+G70+G71+G72+G73+G74+G75+G76+G77+G78+G79+G80+G81+G82+G83+G84+G85+G86+G87+G88+G89+G90+G91+G92+G93)</f>
        <v>7893.099999999999</v>
      </c>
      <c r="H65" s="201" t="e">
        <f>SUM(H66+H67+H68+H69+H70+H71+H72+H73+H74+H75+H76+H77+H78+H79+H80+H81+H82+H83+H84+H85+H86+H87+#REF!+H88+H89+H90+H91+H92+H93)</f>
        <v>#REF!</v>
      </c>
      <c r="I65" s="191">
        <f>SUM(J65:K65)</f>
        <v>2149.6</v>
      </c>
      <c r="J65" s="122"/>
      <c r="K65" s="253">
        <f>SUM(K66+K67+K68+K69+K70+K71+K72+K73+K74+K75+K76+K77+K78+K79+K80+K81+K82+K83+K84+K85+K86+K87+K88+K89+K90+K91+K92+K93)</f>
        <v>2149.6</v>
      </c>
      <c r="L65" s="379">
        <f t="shared" si="1"/>
        <v>27.23391316466281</v>
      </c>
      <c r="M65" s="162"/>
      <c r="N65" s="380">
        <f t="shared" si="6"/>
        <v>27.23391316466281</v>
      </c>
    </row>
    <row r="66" spans="1:14" s="163" customFormat="1" ht="27.75" customHeight="1">
      <c r="A66" s="112" t="s">
        <v>484</v>
      </c>
      <c r="B66" s="135" t="s">
        <v>495</v>
      </c>
      <c r="C66" s="119" t="s">
        <v>466</v>
      </c>
      <c r="D66" s="189"/>
      <c r="E66" s="191">
        <f aca="true" t="shared" si="12" ref="E66:E93">SUM(F66:G66)</f>
        <v>118.8</v>
      </c>
      <c r="F66" s="122"/>
      <c r="G66" s="198">
        <v>118.8</v>
      </c>
      <c r="H66" s="190"/>
      <c r="I66" s="191">
        <f aca="true" t="shared" si="13" ref="I66:I93">SUM(J66:K66)</f>
        <v>68.1</v>
      </c>
      <c r="J66" s="122"/>
      <c r="K66" s="253">
        <v>68.1</v>
      </c>
      <c r="L66" s="379">
        <f t="shared" si="1"/>
        <v>57.32323232323232</v>
      </c>
      <c r="M66" s="162"/>
      <c r="N66" s="380">
        <f t="shared" si="6"/>
        <v>57.32323232323232</v>
      </c>
    </row>
    <row r="67" spans="1:14" s="163" customFormat="1" ht="27.75" customHeight="1">
      <c r="A67" s="112" t="s">
        <v>485</v>
      </c>
      <c r="B67" s="135" t="s">
        <v>495</v>
      </c>
      <c r="C67" s="119" t="s">
        <v>466</v>
      </c>
      <c r="D67" s="189"/>
      <c r="E67" s="191">
        <f t="shared" si="12"/>
        <v>88.5</v>
      </c>
      <c r="F67" s="122"/>
      <c r="G67" s="198">
        <v>88.5</v>
      </c>
      <c r="H67" s="190"/>
      <c r="I67" s="191">
        <f t="shared" si="13"/>
        <v>0</v>
      </c>
      <c r="J67" s="122"/>
      <c r="K67" s="253">
        <v>0</v>
      </c>
      <c r="L67" s="379">
        <f t="shared" si="1"/>
        <v>0</v>
      </c>
      <c r="M67" s="162"/>
      <c r="N67" s="380">
        <f t="shared" si="6"/>
        <v>0</v>
      </c>
    </row>
    <row r="68" spans="1:14" s="163" customFormat="1" ht="25.5" customHeight="1">
      <c r="A68" s="208" t="s">
        <v>487</v>
      </c>
      <c r="B68" s="135" t="s">
        <v>495</v>
      </c>
      <c r="C68" s="119" t="s">
        <v>466</v>
      </c>
      <c r="D68" s="189"/>
      <c r="E68" s="191">
        <f t="shared" si="12"/>
        <v>217.4</v>
      </c>
      <c r="F68" s="122"/>
      <c r="G68" s="198">
        <v>217.4</v>
      </c>
      <c r="H68" s="190"/>
      <c r="I68" s="191">
        <f t="shared" si="13"/>
        <v>49.1</v>
      </c>
      <c r="J68" s="122"/>
      <c r="K68" s="253">
        <v>49.1</v>
      </c>
      <c r="L68" s="379">
        <f t="shared" si="1"/>
        <v>22.585096596136154</v>
      </c>
      <c r="M68" s="162"/>
      <c r="N68" s="380">
        <f t="shared" si="6"/>
        <v>22.585096596136154</v>
      </c>
    </row>
    <row r="69" spans="1:14" s="163" customFormat="1" ht="28.5" customHeight="1">
      <c r="A69" s="112" t="s">
        <v>113</v>
      </c>
      <c r="B69" s="135" t="s">
        <v>495</v>
      </c>
      <c r="C69" s="119" t="s">
        <v>466</v>
      </c>
      <c r="D69" s="189"/>
      <c r="E69" s="191">
        <f t="shared" si="12"/>
        <v>228.5</v>
      </c>
      <c r="F69" s="122"/>
      <c r="G69" s="198">
        <v>228.5</v>
      </c>
      <c r="H69" s="190"/>
      <c r="I69" s="191">
        <f t="shared" si="13"/>
        <v>121.3</v>
      </c>
      <c r="J69" s="122"/>
      <c r="K69" s="253">
        <v>121.3</v>
      </c>
      <c r="L69" s="379">
        <f t="shared" si="1"/>
        <v>53.08533916849015</v>
      </c>
      <c r="M69" s="162"/>
      <c r="N69" s="380">
        <f t="shared" si="6"/>
        <v>53.08533916849015</v>
      </c>
    </row>
    <row r="70" spans="1:14" s="163" customFormat="1" ht="29.25" customHeight="1">
      <c r="A70" s="112" t="s">
        <v>486</v>
      </c>
      <c r="B70" s="135" t="s">
        <v>495</v>
      </c>
      <c r="C70" s="119" t="s">
        <v>466</v>
      </c>
      <c r="D70" s="189"/>
      <c r="E70" s="191">
        <f t="shared" si="12"/>
        <v>252.7</v>
      </c>
      <c r="F70" s="122"/>
      <c r="G70" s="198">
        <v>252.7</v>
      </c>
      <c r="H70" s="190"/>
      <c r="I70" s="191">
        <f t="shared" si="13"/>
        <v>69.4</v>
      </c>
      <c r="J70" s="122"/>
      <c r="K70" s="253">
        <v>69.4</v>
      </c>
      <c r="L70" s="379">
        <f t="shared" si="1"/>
        <v>27.463395330431347</v>
      </c>
      <c r="M70" s="162"/>
      <c r="N70" s="380">
        <f t="shared" si="6"/>
        <v>27.463395330431347</v>
      </c>
    </row>
    <row r="71" spans="1:14" s="163" customFormat="1" ht="27.75" customHeight="1">
      <c r="A71" s="112" t="s">
        <v>488</v>
      </c>
      <c r="B71" s="135" t="s">
        <v>495</v>
      </c>
      <c r="C71" s="119" t="s">
        <v>466</v>
      </c>
      <c r="D71" s="189"/>
      <c r="E71" s="191">
        <f t="shared" si="12"/>
        <v>421.7</v>
      </c>
      <c r="F71" s="122"/>
      <c r="G71" s="198">
        <v>421.7</v>
      </c>
      <c r="H71" s="190"/>
      <c r="I71" s="191">
        <f t="shared" si="13"/>
        <v>98.4</v>
      </c>
      <c r="J71" s="122"/>
      <c r="K71" s="253">
        <v>98.4</v>
      </c>
      <c r="L71" s="379">
        <f t="shared" si="1"/>
        <v>23.334123784681054</v>
      </c>
      <c r="M71" s="162"/>
      <c r="N71" s="380">
        <f t="shared" si="6"/>
        <v>23.334123784681054</v>
      </c>
    </row>
    <row r="72" spans="1:14" s="163" customFormat="1" ht="29.25" customHeight="1">
      <c r="A72" s="112" t="s">
        <v>489</v>
      </c>
      <c r="B72" s="135" t="s">
        <v>495</v>
      </c>
      <c r="C72" s="119" t="s">
        <v>466</v>
      </c>
      <c r="D72" s="189"/>
      <c r="E72" s="191">
        <f t="shared" si="12"/>
        <v>101.1</v>
      </c>
      <c r="F72" s="122"/>
      <c r="G72" s="198">
        <v>101.1</v>
      </c>
      <c r="H72" s="190"/>
      <c r="I72" s="191">
        <f t="shared" si="13"/>
        <v>25.8</v>
      </c>
      <c r="J72" s="122"/>
      <c r="K72" s="253">
        <v>25.8</v>
      </c>
      <c r="L72" s="379">
        <f t="shared" si="1"/>
        <v>25.519287833827896</v>
      </c>
      <c r="M72" s="162"/>
      <c r="N72" s="380">
        <f t="shared" si="6"/>
        <v>25.519287833827896</v>
      </c>
    </row>
    <row r="73" spans="1:14" s="163" customFormat="1" ht="27.75" customHeight="1">
      <c r="A73" s="112" t="s">
        <v>492</v>
      </c>
      <c r="B73" s="135" t="s">
        <v>495</v>
      </c>
      <c r="C73" s="119" t="s">
        <v>466</v>
      </c>
      <c r="D73" s="189"/>
      <c r="E73" s="191">
        <f t="shared" si="12"/>
        <v>189.5</v>
      </c>
      <c r="F73" s="122"/>
      <c r="G73" s="198">
        <v>189.5</v>
      </c>
      <c r="H73" s="190"/>
      <c r="I73" s="191">
        <f t="shared" si="13"/>
        <v>43.9</v>
      </c>
      <c r="J73" s="122"/>
      <c r="K73" s="253">
        <v>43.9</v>
      </c>
      <c r="L73" s="379">
        <f t="shared" si="1"/>
        <v>23.16622691292876</v>
      </c>
      <c r="M73" s="162"/>
      <c r="N73" s="380">
        <f t="shared" si="6"/>
        <v>23.16622691292876</v>
      </c>
    </row>
    <row r="74" spans="1:14" s="163" customFormat="1" ht="26.25" customHeight="1">
      <c r="A74" s="112" t="s">
        <v>490</v>
      </c>
      <c r="B74" s="135" t="s">
        <v>495</v>
      </c>
      <c r="C74" s="119" t="s">
        <v>466</v>
      </c>
      <c r="D74" s="189"/>
      <c r="E74" s="191">
        <f t="shared" si="12"/>
        <v>205.5</v>
      </c>
      <c r="F74" s="122"/>
      <c r="G74" s="198">
        <v>205.5</v>
      </c>
      <c r="H74" s="190"/>
      <c r="I74" s="191">
        <f t="shared" si="13"/>
        <v>99</v>
      </c>
      <c r="J74" s="122"/>
      <c r="K74" s="253">
        <v>99</v>
      </c>
      <c r="L74" s="379">
        <f t="shared" si="1"/>
        <v>48.175182481751825</v>
      </c>
      <c r="M74" s="162"/>
      <c r="N74" s="380">
        <f t="shared" si="6"/>
        <v>48.175182481751825</v>
      </c>
    </row>
    <row r="75" spans="1:14" s="163" customFormat="1" ht="26.25" customHeight="1">
      <c r="A75" s="112" t="s">
        <v>491</v>
      </c>
      <c r="B75" s="135" t="s">
        <v>495</v>
      </c>
      <c r="C75" s="119" t="s">
        <v>466</v>
      </c>
      <c r="D75" s="189"/>
      <c r="E75" s="191">
        <f t="shared" si="12"/>
        <v>229.2</v>
      </c>
      <c r="F75" s="122"/>
      <c r="G75" s="198">
        <v>229.2</v>
      </c>
      <c r="H75" s="190"/>
      <c r="I75" s="191">
        <f t="shared" si="13"/>
        <v>60.7</v>
      </c>
      <c r="J75" s="122"/>
      <c r="K75" s="253">
        <v>60.7</v>
      </c>
      <c r="L75" s="379">
        <f aca="true" t="shared" si="14" ref="L75:L138">I75*100/E75</f>
        <v>26.483420593368237</v>
      </c>
      <c r="M75" s="162"/>
      <c r="N75" s="380">
        <f aca="true" t="shared" si="15" ref="N75:N137">K75*100/G75</f>
        <v>26.483420593368237</v>
      </c>
    </row>
    <row r="76" spans="1:14" s="163" customFormat="1" ht="29.25" customHeight="1">
      <c r="A76" s="112" t="s">
        <v>493</v>
      </c>
      <c r="B76" s="135" t="s">
        <v>495</v>
      </c>
      <c r="C76" s="119" t="s">
        <v>466</v>
      </c>
      <c r="D76" s="189"/>
      <c r="E76" s="191">
        <f t="shared" si="12"/>
        <v>75.8</v>
      </c>
      <c r="F76" s="122"/>
      <c r="G76" s="198">
        <v>75.8</v>
      </c>
      <c r="H76" s="190"/>
      <c r="I76" s="191">
        <f t="shared" si="13"/>
        <v>0</v>
      </c>
      <c r="J76" s="122"/>
      <c r="K76" s="253">
        <v>0</v>
      </c>
      <c r="L76" s="379">
        <f t="shared" si="14"/>
        <v>0</v>
      </c>
      <c r="M76" s="162"/>
      <c r="N76" s="380">
        <f t="shared" si="15"/>
        <v>0</v>
      </c>
    </row>
    <row r="77" spans="1:14" s="163" customFormat="1" ht="27.75" customHeight="1">
      <c r="A77" s="112" t="s">
        <v>514</v>
      </c>
      <c r="B77" s="135" t="s">
        <v>495</v>
      </c>
      <c r="C77" s="119" t="s">
        <v>466</v>
      </c>
      <c r="D77" s="189"/>
      <c r="E77" s="191">
        <f t="shared" si="12"/>
        <v>328.5</v>
      </c>
      <c r="F77" s="122"/>
      <c r="G77" s="198">
        <v>328.5</v>
      </c>
      <c r="H77" s="190"/>
      <c r="I77" s="191">
        <f t="shared" si="13"/>
        <v>27.3</v>
      </c>
      <c r="J77" s="122"/>
      <c r="K77" s="253">
        <v>27.3</v>
      </c>
      <c r="L77" s="379">
        <f t="shared" si="14"/>
        <v>8.310502283105023</v>
      </c>
      <c r="M77" s="162"/>
      <c r="N77" s="380">
        <f t="shared" si="15"/>
        <v>8.310502283105023</v>
      </c>
    </row>
    <row r="78" spans="1:14" s="163" customFormat="1" ht="27.75" customHeight="1">
      <c r="A78" s="112" t="s">
        <v>515</v>
      </c>
      <c r="B78" s="135" t="s">
        <v>495</v>
      </c>
      <c r="C78" s="119" t="s">
        <v>466</v>
      </c>
      <c r="D78" s="189"/>
      <c r="E78" s="191">
        <f t="shared" si="12"/>
        <v>63.2</v>
      </c>
      <c r="F78" s="122"/>
      <c r="G78" s="198">
        <v>63.2</v>
      </c>
      <c r="H78" s="190"/>
      <c r="I78" s="191">
        <f t="shared" si="13"/>
        <v>0</v>
      </c>
      <c r="J78" s="122"/>
      <c r="K78" s="253">
        <v>0</v>
      </c>
      <c r="L78" s="379">
        <f t="shared" si="14"/>
        <v>0</v>
      </c>
      <c r="M78" s="162"/>
      <c r="N78" s="380">
        <f t="shared" si="15"/>
        <v>0</v>
      </c>
    </row>
    <row r="79" spans="1:14" s="163" customFormat="1" ht="30" customHeight="1">
      <c r="A79" s="112" t="s">
        <v>506</v>
      </c>
      <c r="B79" s="135" t="s">
        <v>495</v>
      </c>
      <c r="C79" s="119" t="s">
        <v>466</v>
      </c>
      <c r="D79" s="189"/>
      <c r="E79" s="191">
        <f t="shared" si="12"/>
        <v>163.2</v>
      </c>
      <c r="F79" s="122"/>
      <c r="G79" s="198">
        <v>163.2</v>
      </c>
      <c r="H79" s="190"/>
      <c r="I79" s="191">
        <f t="shared" si="13"/>
        <v>100</v>
      </c>
      <c r="J79" s="122"/>
      <c r="K79" s="253">
        <v>100</v>
      </c>
      <c r="L79" s="379">
        <f t="shared" si="14"/>
        <v>61.274509803921575</v>
      </c>
      <c r="M79" s="162"/>
      <c r="N79" s="380">
        <f t="shared" si="15"/>
        <v>61.274509803921575</v>
      </c>
    </row>
    <row r="80" spans="1:14" s="163" customFormat="1" ht="29.25" customHeight="1">
      <c r="A80" s="112" t="s">
        <v>427</v>
      </c>
      <c r="B80" s="135" t="s">
        <v>495</v>
      </c>
      <c r="C80" s="119" t="s">
        <v>466</v>
      </c>
      <c r="D80" s="189"/>
      <c r="E80" s="191">
        <f>SUM(F80:G80)</f>
        <v>165.6</v>
      </c>
      <c r="F80" s="122"/>
      <c r="G80" s="198">
        <v>165.6</v>
      </c>
      <c r="H80" s="190"/>
      <c r="I80" s="191">
        <f>SUM(J80:K80)</f>
        <v>39.3</v>
      </c>
      <c r="J80" s="122"/>
      <c r="K80" s="253">
        <v>39.3</v>
      </c>
      <c r="L80" s="379">
        <f t="shared" si="14"/>
        <v>23.731884057971012</v>
      </c>
      <c r="M80" s="162"/>
      <c r="N80" s="380">
        <f t="shared" si="15"/>
        <v>23.731884057971012</v>
      </c>
    </row>
    <row r="81" spans="1:14" s="163" customFormat="1" ht="30" customHeight="1">
      <c r="A81" s="112" t="s">
        <v>481</v>
      </c>
      <c r="B81" s="135" t="s">
        <v>495</v>
      </c>
      <c r="C81" s="119" t="s">
        <v>466</v>
      </c>
      <c r="D81" s="189"/>
      <c r="E81" s="191">
        <f>SUM(F81:G81)</f>
        <v>100</v>
      </c>
      <c r="F81" s="122"/>
      <c r="G81" s="198">
        <v>100</v>
      </c>
      <c r="H81" s="190"/>
      <c r="I81" s="191">
        <f>SUM(J81:K81)</f>
        <v>28.7</v>
      </c>
      <c r="J81" s="122"/>
      <c r="K81" s="253">
        <v>28.7</v>
      </c>
      <c r="L81" s="379">
        <f t="shared" si="14"/>
        <v>28.7</v>
      </c>
      <c r="M81" s="162"/>
      <c r="N81" s="380">
        <f t="shared" si="15"/>
        <v>28.7</v>
      </c>
    </row>
    <row r="82" spans="1:14" s="163" customFormat="1" ht="28.5" customHeight="1">
      <c r="A82" s="112" t="s">
        <v>482</v>
      </c>
      <c r="B82" s="135" t="s">
        <v>495</v>
      </c>
      <c r="C82" s="119" t="s">
        <v>466</v>
      </c>
      <c r="D82" s="189"/>
      <c r="E82" s="191">
        <f>SUM(F82:G82)</f>
        <v>151.1</v>
      </c>
      <c r="F82" s="122"/>
      <c r="G82" s="198">
        <v>151.1</v>
      </c>
      <c r="H82" s="190"/>
      <c r="I82" s="191">
        <f>SUM(J82:K82)</f>
        <v>0</v>
      </c>
      <c r="J82" s="122"/>
      <c r="K82" s="253">
        <v>0</v>
      </c>
      <c r="L82" s="379">
        <f t="shared" si="14"/>
        <v>0</v>
      </c>
      <c r="M82" s="162"/>
      <c r="N82" s="380">
        <f t="shared" si="15"/>
        <v>0</v>
      </c>
    </row>
    <row r="83" spans="1:14" s="163" customFormat="1" ht="30" customHeight="1">
      <c r="A83" s="112" t="s">
        <v>406</v>
      </c>
      <c r="B83" s="135" t="s">
        <v>495</v>
      </c>
      <c r="C83" s="119" t="s">
        <v>466</v>
      </c>
      <c r="D83" s="189"/>
      <c r="E83" s="191">
        <f>SUM(F83:G83)</f>
        <v>88.5</v>
      </c>
      <c r="F83" s="122"/>
      <c r="G83" s="198">
        <v>88.5</v>
      </c>
      <c r="H83" s="190"/>
      <c r="I83" s="191">
        <f>SUM(J83:K83)</f>
        <v>0</v>
      </c>
      <c r="J83" s="122"/>
      <c r="K83" s="253">
        <v>0</v>
      </c>
      <c r="L83" s="379">
        <f t="shared" si="14"/>
        <v>0</v>
      </c>
      <c r="M83" s="162"/>
      <c r="N83" s="380">
        <f t="shared" si="15"/>
        <v>0</v>
      </c>
    </row>
    <row r="84" spans="1:14" s="163" customFormat="1" ht="31.5" customHeight="1">
      <c r="A84" s="112" t="s">
        <v>112</v>
      </c>
      <c r="B84" s="135" t="s">
        <v>495</v>
      </c>
      <c r="C84" s="119" t="s">
        <v>466</v>
      </c>
      <c r="D84" s="189"/>
      <c r="E84" s="191">
        <f t="shared" si="12"/>
        <v>143.3</v>
      </c>
      <c r="F84" s="122"/>
      <c r="G84" s="198">
        <v>143.3</v>
      </c>
      <c r="H84" s="190"/>
      <c r="I84" s="191">
        <f t="shared" si="13"/>
        <v>63.1</v>
      </c>
      <c r="J84" s="122"/>
      <c r="K84" s="253">
        <v>63.1</v>
      </c>
      <c r="L84" s="379">
        <f t="shared" si="14"/>
        <v>44.033496161898114</v>
      </c>
      <c r="M84" s="162"/>
      <c r="N84" s="380">
        <f t="shared" si="15"/>
        <v>44.033496161898114</v>
      </c>
    </row>
    <row r="85" spans="1:14" s="163" customFormat="1" ht="55.5" customHeight="1">
      <c r="A85" s="112" t="s">
        <v>494</v>
      </c>
      <c r="B85" s="135" t="s">
        <v>495</v>
      </c>
      <c r="C85" s="119" t="s">
        <v>466</v>
      </c>
      <c r="D85" s="189"/>
      <c r="E85" s="191">
        <f t="shared" si="12"/>
        <v>757.6</v>
      </c>
      <c r="F85" s="122"/>
      <c r="G85" s="198">
        <v>757.6</v>
      </c>
      <c r="H85" s="190"/>
      <c r="I85" s="191">
        <f t="shared" si="13"/>
        <v>282</v>
      </c>
      <c r="J85" s="122"/>
      <c r="K85" s="253">
        <v>282</v>
      </c>
      <c r="L85" s="379">
        <f t="shared" si="14"/>
        <v>37.222808870116154</v>
      </c>
      <c r="M85" s="162"/>
      <c r="N85" s="380">
        <f t="shared" si="15"/>
        <v>37.222808870116154</v>
      </c>
    </row>
    <row r="86" spans="1:14" s="163" customFormat="1" ht="28.5" customHeight="1">
      <c r="A86" s="112" t="s">
        <v>73</v>
      </c>
      <c r="B86" s="135" t="s">
        <v>495</v>
      </c>
      <c r="C86" s="119" t="s">
        <v>466</v>
      </c>
      <c r="D86" s="189"/>
      <c r="E86" s="191">
        <f t="shared" si="12"/>
        <v>1304.7</v>
      </c>
      <c r="F86" s="122"/>
      <c r="G86" s="198">
        <v>1304.7</v>
      </c>
      <c r="H86" s="190"/>
      <c r="I86" s="191">
        <f t="shared" si="13"/>
        <v>278.9</v>
      </c>
      <c r="J86" s="122"/>
      <c r="K86" s="253">
        <v>278.9</v>
      </c>
      <c r="L86" s="379">
        <f t="shared" si="14"/>
        <v>21.376561661684676</v>
      </c>
      <c r="M86" s="162"/>
      <c r="N86" s="380">
        <f t="shared" si="15"/>
        <v>21.376561661684676</v>
      </c>
    </row>
    <row r="87" spans="1:14" s="163" customFormat="1" ht="29.25" customHeight="1">
      <c r="A87" s="112" t="s">
        <v>453</v>
      </c>
      <c r="B87" s="135" t="s">
        <v>495</v>
      </c>
      <c r="C87" s="119" t="s">
        <v>466</v>
      </c>
      <c r="D87" s="189"/>
      <c r="E87" s="191">
        <f t="shared" si="12"/>
        <v>75.8</v>
      </c>
      <c r="F87" s="122"/>
      <c r="G87" s="198">
        <v>75.8</v>
      </c>
      <c r="H87" s="190"/>
      <c r="I87" s="191">
        <f t="shared" si="13"/>
        <v>22.7</v>
      </c>
      <c r="J87" s="122"/>
      <c r="K87" s="253">
        <v>22.7</v>
      </c>
      <c r="L87" s="379">
        <f t="shared" si="14"/>
        <v>29.947229551451187</v>
      </c>
      <c r="M87" s="162"/>
      <c r="N87" s="380">
        <f t="shared" si="15"/>
        <v>29.947229551451187</v>
      </c>
    </row>
    <row r="88" spans="1:14" s="163" customFormat="1" ht="31.5" customHeight="1">
      <c r="A88" s="112" t="s">
        <v>75</v>
      </c>
      <c r="B88" s="135" t="s">
        <v>495</v>
      </c>
      <c r="C88" s="119" t="s">
        <v>466</v>
      </c>
      <c r="D88" s="189"/>
      <c r="E88" s="191">
        <f t="shared" si="12"/>
        <v>194.6</v>
      </c>
      <c r="F88" s="122"/>
      <c r="G88" s="198">
        <v>194.6</v>
      </c>
      <c r="H88" s="190"/>
      <c r="I88" s="191">
        <f t="shared" si="13"/>
        <v>146.6</v>
      </c>
      <c r="J88" s="122"/>
      <c r="K88" s="253">
        <v>146.6</v>
      </c>
      <c r="L88" s="379">
        <f t="shared" si="14"/>
        <v>75.33401849948613</v>
      </c>
      <c r="M88" s="162"/>
      <c r="N88" s="380">
        <f t="shared" si="15"/>
        <v>75.33401849948613</v>
      </c>
    </row>
    <row r="89" spans="1:14" s="163" customFormat="1" ht="32.25" customHeight="1">
      <c r="A89" s="112" t="s">
        <v>454</v>
      </c>
      <c r="B89" s="135" t="s">
        <v>495</v>
      </c>
      <c r="C89" s="119" t="s">
        <v>466</v>
      </c>
      <c r="D89" s="189"/>
      <c r="E89" s="191">
        <f t="shared" si="12"/>
        <v>379</v>
      </c>
      <c r="F89" s="122"/>
      <c r="G89" s="198">
        <v>379</v>
      </c>
      <c r="H89" s="190"/>
      <c r="I89" s="191">
        <f t="shared" si="13"/>
        <v>161.3</v>
      </c>
      <c r="J89" s="122"/>
      <c r="K89" s="253">
        <v>161.3</v>
      </c>
      <c r="L89" s="379">
        <f t="shared" si="14"/>
        <v>42.55936675461742</v>
      </c>
      <c r="M89" s="162"/>
      <c r="N89" s="380">
        <f t="shared" si="15"/>
        <v>42.55936675461742</v>
      </c>
    </row>
    <row r="90" spans="1:14" s="163" customFormat="1" ht="30" customHeight="1">
      <c r="A90" s="112" t="s">
        <v>103</v>
      </c>
      <c r="B90" s="135" t="s">
        <v>495</v>
      </c>
      <c r="C90" s="119" t="s">
        <v>466</v>
      </c>
      <c r="D90" s="189"/>
      <c r="E90" s="191">
        <f t="shared" si="12"/>
        <v>816</v>
      </c>
      <c r="F90" s="122"/>
      <c r="G90" s="198">
        <v>816</v>
      </c>
      <c r="H90" s="190"/>
      <c r="I90" s="191">
        <f t="shared" si="13"/>
        <v>279.7</v>
      </c>
      <c r="J90" s="122"/>
      <c r="K90" s="253">
        <v>279.7</v>
      </c>
      <c r="L90" s="379">
        <f t="shared" si="14"/>
        <v>34.27696078431372</v>
      </c>
      <c r="M90" s="162"/>
      <c r="N90" s="380">
        <f t="shared" si="15"/>
        <v>34.27696078431372</v>
      </c>
    </row>
    <row r="91" spans="1:14" s="163" customFormat="1" ht="29.25" customHeight="1">
      <c r="A91" s="112" t="s">
        <v>516</v>
      </c>
      <c r="B91" s="135" t="s">
        <v>495</v>
      </c>
      <c r="C91" s="119" t="s">
        <v>466</v>
      </c>
      <c r="D91" s="189"/>
      <c r="E91" s="191">
        <f t="shared" si="12"/>
        <v>367.4</v>
      </c>
      <c r="F91" s="122"/>
      <c r="G91" s="198">
        <v>367.4</v>
      </c>
      <c r="H91" s="190"/>
      <c r="I91" s="191">
        <f t="shared" si="13"/>
        <v>45.3</v>
      </c>
      <c r="J91" s="122"/>
      <c r="K91" s="253">
        <v>45.3</v>
      </c>
      <c r="L91" s="379">
        <f t="shared" si="14"/>
        <v>12.329885683179096</v>
      </c>
      <c r="M91" s="162"/>
      <c r="N91" s="380">
        <f t="shared" si="15"/>
        <v>12.329885683179096</v>
      </c>
    </row>
    <row r="92" spans="1:14" s="163" customFormat="1" ht="31.5" customHeight="1">
      <c r="A92" s="112" t="s">
        <v>517</v>
      </c>
      <c r="B92" s="135" t="s">
        <v>495</v>
      </c>
      <c r="C92" s="119" t="s">
        <v>466</v>
      </c>
      <c r="D92" s="189"/>
      <c r="E92" s="191">
        <f t="shared" si="12"/>
        <v>315.4</v>
      </c>
      <c r="F92" s="122"/>
      <c r="G92" s="198">
        <v>315.4</v>
      </c>
      <c r="H92" s="190"/>
      <c r="I92" s="191">
        <f t="shared" si="13"/>
        <v>39</v>
      </c>
      <c r="J92" s="122"/>
      <c r="K92" s="253">
        <v>39</v>
      </c>
      <c r="L92" s="379">
        <f t="shared" si="14"/>
        <v>12.365250475586558</v>
      </c>
      <c r="M92" s="162"/>
      <c r="N92" s="380">
        <f t="shared" si="15"/>
        <v>12.365250475586558</v>
      </c>
    </row>
    <row r="93" spans="1:14" s="163" customFormat="1" ht="31.5" customHeight="1">
      <c r="A93" s="112" t="s">
        <v>530</v>
      </c>
      <c r="B93" s="135" t="s">
        <v>495</v>
      </c>
      <c r="C93" s="119" t="s">
        <v>466</v>
      </c>
      <c r="D93" s="189"/>
      <c r="E93" s="191">
        <f t="shared" si="12"/>
        <v>350.5</v>
      </c>
      <c r="F93" s="122"/>
      <c r="G93" s="198">
        <v>350.5</v>
      </c>
      <c r="H93" s="190"/>
      <c r="I93" s="191">
        <f t="shared" si="13"/>
        <v>0</v>
      </c>
      <c r="J93" s="122"/>
      <c r="K93" s="253">
        <v>0</v>
      </c>
      <c r="L93" s="379">
        <f t="shared" si="14"/>
        <v>0</v>
      </c>
      <c r="M93" s="162"/>
      <c r="N93" s="380">
        <f t="shared" si="15"/>
        <v>0</v>
      </c>
    </row>
    <row r="94" spans="1:14" s="163" customFormat="1" ht="28.5" customHeight="1">
      <c r="A94" s="105" t="s">
        <v>303</v>
      </c>
      <c r="B94" s="131" t="s">
        <v>495</v>
      </c>
      <c r="C94" s="107" t="s">
        <v>373</v>
      </c>
      <c r="D94" s="128">
        <f>SUM(D95)</f>
        <v>7401.9</v>
      </c>
      <c r="E94" s="121">
        <f>SUM(F94:G94)</f>
        <v>10067.099999999999</v>
      </c>
      <c r="F94" s="129">
        <f>SUM(F95:F96)</f>
        <v>0</v>
      </c>
      <c r="G94" s="130">
        <f>SUM(G95:G97)</f>
        <v>10067.099999999999</v>
      </c>
      <c r="H94" s="191"/>
      <c r="I94" s="121">
        <f>SUM(J94:K94)</f>
        <v>6405.2</v>
      </c>
      <c r="J94" s="129">
        <f>SUM(J95:J96)</f>
        <v>0</v>
      </c>
      <c r="K94" s="272">
        <f>SUM(K95+K97)</f>
        <v>6405.2</v>
      </c>
      <c r="L94" s="379">
        <f t="shared" si="14"/>
        <v>63.62507574177271</v>
      </c>
      <c r="M94" s="162"/>
      <c r="N94" s="380">
        <f t="shared" si="15"/>
        <v>63.62507574177271</v>
      </c>
    </row>
    <row r="95" spans="1:14" s="163" customFormat="1" ht="46.5" customHeight="1">
      <c r="A95" s="112" t="s">
        <v>447</v>
      </c>
      <c r="B95" s="135" t="s">
        <v>495</v>
      </c>
      <c r="C95" s="119" t="s">
        <v>373</v>
      </c>
      <c r="D95" s="120">
        <v>7401.9</v>
      </c>
      <c r="E95" s="137">
        <f>SUM(F95:G95)</f>
        <v>10027.3</v>
      </c>
      <c r="F95" s="204"/>
      <c r="G95" s="123">
        <v>10027.3</v>
      </c>
      <c r="H95" s="190"/>
      <c r="I95" s="137">
        <f>SUM(J95:K95)</f>
        <v>6390.5</v>
      </c>
      <c r="J95" s="122"/>
      <c r="K95" s="253">
        <v>6390.5</v>
      </c>
      <c r="L95" s="379">
        <f t="shared" si="14"/>
        <v>63.73101433087671</v>
      </c>
      <c r="M95" s="162"/>
      <c r="N95" s="380">
        <f t="shared" si="15"/>
        <v>63.73101433087671</v>
      </c>
    </row>
    <row r="96" spans="1:14" s="163" customFormat="1" ht="41.25" customHeight="1" hidden="1">
      <c r="A96" s="112" t="s">
        <v>304</v>
      </c>
      <c r="B96" s="135" t="s">
        <v>133</v>
      </c>
      <c r="C96" s="119" t="s">
        <v>136</v>
      </c>
      <c r="D96" s="189"/>
      <c r="E96" s="137">
        <f>SUM(F96:G96)</f>
        <v>0</v>
      </c>
      <c r="F96" s="122">
        <v>0</v>
      </c>
      <c r="G96" s="123"/>
      <c r="H96" s="190"/>
      <c r="I96" s="137">
        <f>SUM(J96:K96)</f>
        <v>0</v>
      </c>
      <c r="J96" s="324"/>
      <c r="K96" s="371"/>
      <c r="L96" s="379" t="e">
        <f t="shared" si="14"/>
        <v>#DIV/0!</v>
      </c>
      <c r="M96" s="162" t="e">
        <f aca="true" t="shared" si="16" ref="M96:M138">J96*100/F96</f>
        <v>#DIV/0!</v>
      </c>
      <c r="N96" s="380" t="e">
        <f t="shared" si="15"/>
        <v>#DIV/0!</v>
      </c>
    </row>
    <row r="97" spans="1:14" s="163" customFormat="1" ht="47.25" customHeight="1">
      <c r="A97" s="112" t="s">
        <v>889</v>
      </c>
      <c r="B97" s="135" t="s">
        <v>495</v>
      </c>
      <c r="C97" s="119" t="s">
        <v>373</v>
      </c>
      <c r="D97" s="189"/>
      <c r="E97" s="137">
        <f>SUM(F97:G97)</f>
        <v>39.8</v>
      </c>
      <c r="F97" s="122"/>
      <c r="G97" s="123">
        <v>39.8</v>
      </c>
      <c r="H97" s="190"/>
      <c r="I97" s="137">
        <f>SUM(J97:K97)</f>
        <v>14.7</v>
      </c>
      <c r="J97" s="324"/>
      <c r="K97" s="253">
        <v>14.7</v>
      </c>
      <c r="L97" s="379"/>
      <c r="M97" s="162"/>
      <c r="N97" s="380"/>
    </row>
    <row r="98" spans="1:14" s="163" customFormat="1" ht="32.25" customHeight="1">
      <c r="A98" s="105" t="s">
        <v>305</v>
      </c>
      <c r="B98" s="131" t="s">
        <v>495</v>
      </c>
      <c r="C98" s="107" t="s">
        <v>377</v>
      </c>
      <c r="D98" s="132">
        <f>SUM(D99)</f>
        <v>8500</v>
      </c>
      <c r="E98" s="121">
        <f>SUM(E99)</f>
        <v>5094.7</v>
      </c>
      <c r="F98" s="129">
        <f>SUM(F99)</f>
        <v>5094.7</v>
      </c>
      <c r="G98" s="130">
        <f>SUM(G99)</f>
        <v>0</v>
      </c>
      <c r="H98" s="191"/>
      <c r="I98" s="121">
        <f>SUM(I99)</f>
        <v>1546.2</v>
      </c>
      <c r="J98" s="129">
        <f>SUM(J99)</f>
        <v>1546.2</v>
      </c>
      <c r="K98" s="272">
        <f>SUM(K99)</f>
        <v>0</v>
      </c>
      <c r="L98" s="379">
        <f t="shared" si="14"/>
        <v>30.349186409405853</v>
      </c>
      <c r="M98" s="162">
        <f t="shared" si="16"/>
        <v>30.349186409405853</v>
      </c>
      <c r="N98" s="380"/>
    </row>
    <row r="99" spans="1:14" s="163" customFormat="1" ht="30.75" customHeight="1">
      <c r="A99" s="112" t="s">
        <v>306</v>
      </c>
      <c r="B99" s="113" t="s">
        <v>495</v>
      </c>
      <c r="C99" s="209" t="s">
        <v>377</v>
      </c>
      <c r="D99" s="120">
        <f>SUM('[3]2011'!$S$35)</f>
        <v>8500</v>
      </c>
      <c r="E99" s="121">
        <f aca="true" t="shared" si="17" ref="E99:E118">SUM(F99:G99)</f>
        <v>5094.7</v>
      </c>
      <c r="F99" s="122">
        <v>5094.7</v>
      </c>
      <c r="G99" s="123"/>
      <c r="H99" s="190"/>
      <c r="I99" s="121">
        <f aca="true" t="shared" si="18" ref="I99:I108">SUM(J99:K99)</f>
        <v>1546.2</v>
      </c>
      <c r="J99" s="122">
        <v>1546.2</v>
      </c>
      <c r="K99" s="253">
        <v>0</v>
      </c>
      <c r="L99" s="379">
        <f t="shared" si="14"/>
        <v>30.349186409405853</v>
      </c>
      <c r="M99" s="162">
        <f t="shared" si="16"/>
        <v>30.349186409405853</v>
      </c>
      <c r="N99" s="380"/>
    </row>
    <row r="100" spans="1:14" s="163" customFormat="1" ht="26.25">
      <c r="A100" s="105" t="s">
        <v>307</v>
      </c>
      <c r="B100" s="106" t="s">
        <v>495</v>
      </c>
      <c r="C100" s="210" t="s">
        <v>372</v>
      </c>
      <c r="D100" s="128">
        <f>SUM(D101)</f>
        <v>1684.9</v>
      </c>
      <c r="E100" s="121">
        <f t="shared" si="17"/>
        <v>0</v>
      </c>
      <c r="F100" s="129">
        <f>SUM(F101)</f>
        <v>0</v>
      </c>
      <c r="G100" s="130">
        <f>SUM(G101)</f>
        <v>0</v>
      </c>
      <c r="H100" s="191">
        <f>SUM(H101)</f>
        <v>0</v>
      </c>
      <c r="I100" s="121">
        <f t="shared" si="18"/>
        <v>0</v>
      </c>
      <c r="J100" s="129">
        <f>SUM(J101)</f>
        <v>0</v>
      </c>
      <c r="K100" s="272">
        <f>SUM(K101)</f>
        <v>0</v>
      </c>
      <c r="L100" s="379"/>
      <c r="M100" s="162"/>
      <c r="N100" s="380"/>
    </row>
    <row r="101" spans="1:14" s="163" customFormat="1" ht="77.25" customHeight="1">
      <c r="A101" s="112" t="s">
        <v>445</v>
      </c>
      <c r="B101" s="113" t="s">
        <v>495</v>
      </c>
      <c r="C101" s="209" t="s">
        <v>372</v>
      </c>
      <c r="D101" s="211">
        <v>1684.9</v>
      </c>
      <c r="E101" s="121">
        <f t="shared" si="17"/>
        <v>0</v>
      </c>
      <c r="F101" s="122"/>
      <c r="G101" s="123"/>
      <c r="H101" s="201"/>
      <c r="I101" s="121">
        <f t="shared" si="18"/>
        <v>0</v>
      </c>
      <c r="J101" s="122"/>
      <c r="K101" s="253">
        <v>0</v>
      </c>
      <c r="L101" s="379"/>
      <c r="M101" s="162"/>
      <c r="N101" s="380"/>
    </row>
    <row r="102" spans="1:14" s="163" customFormat="1" ht="27.75" customHeight="1">
      <c r="A102" s="105" t="s">
        <v>308</v>
      </c>
      <c r="B102" s="106" t="s">
        <v>495</v>
      </c>
      <c r="C102" s="210" t="s">
        <v>114</v>
      </c>
      <c r="D102" s="128">
        <f>SUM(D103+D104+D109+D110+D111+D112)</f>
        <v>24932.9</v>
      </c>
      <c r="E102" s="191">
        <f t="shared" si="17"/>
        <v>23396.6</v>
      </c>
      <c r="F102" s="129">
        <f>SUM(F103+F104+F109+F110+F111+F112)</f>
        <v>23396.6</v>
      </c>
      <c r="G102" s="192">
        <f>SUM(G103+G104+G109+G110+G111+G112)</f>
        <v>0</v>
      </c>
      <c r="H102" s="191">
        <f>SUM(H103+H104+H109+H110+H111+H112)</f>
        <v>0</v>
      </c>
      <c r="I102" s="191">
        <f t="shared" si="18"/>
        <v>14919.300000000001</v>
      </c>
      <c r="J102" s="129">
        <f>SUM(J103+J104+J109+J110+J111+J112)</f>
        <v>14919.300000000001</v>
      </c>
      <c r="K102" s="256">
        <f>SUM(K103+K104+K109+K110+K111+K112)</f>
        <v>0</v>
      </c>
      <c r="L102" s="379">
        <f t="shared" si="14"/>
        <v>63.766957592128776</v>
      </c>
      <c r="M102" s="162">
        <f t="shared" si="16"/>
        <v>63.766957592128776</v>
      </c>
      <c r="N102" s="380"/>
    </row>
    <row r="103" spans="1:14" s="163" customFormat="1" ht="28.5" customHeight="1">
      <c r="A103" s="112" t="s">
        <v>525</v>
      </c>
      <c r="B103" s="113" t="s">
        <v>495</v>
      </c>
      <c r="C103" s="119" t="s">
        <v>114</v>
      </c>
      <c r="D103" s="120">
        <v>13659.3</v>
      </c>
      <c r="E103" s="121">
        <f t="shared" si="17"/>
        <v>12156.9</v>
      </c>
      <c r="F103" s="122">
        <v>12156.9</v>
      </c>
      <c r="G103" s="123"/>
      <c r="H103" s="195"/>
      <c r="I103" s="121">
        <f t="shared" si="18"/>
        <v>8755.7</v>
      </c>
      <c r="J103" s="122">
        <v>8755.7</v>
      </c>
      <c r="K103" s="253"/>
      <c r="L103" s="379">
        <f t="shared" si="14"/>
        <v>72.02247283435746</v>
      </c>
      <c r="M103" s="162">
        <f t="shared" si="16"/>
        <v>72.02247283435746</v>
      </c>
      <c r="N103" s="380"/>
    </row>
    <row r="104" spans="1:14" s="163" customFormat="1" ht="53.25" customHeight="1">
      <c r="A104" s="112" t="s">
        <v>435</v>
      </c>
      <c r="B104" s="113" t="s">
        <v>495</v>
      </c>
      <c r="C104" s="119" t="s">
        <v>114</v>
      </c>
      <c r="D104" s="197">
        <v>9020.6</v>
      </c>
      <c r="E104" s="121">
        <f t="shared" si="17"/>
        <v>9020.599999999999</v>
      </c>
      <c r="F104" s="212">
        <f>SUM(F105+F106+F107+F108)</f>
        <v>9020.599999999999</v>
      </c>
      <c r="G104" s="123"/>
      <c r="H104" s="190"/>
      <c r="I104" s="121">
        <f t="shared" si="18"/>
        <v>4754.8</v>
      </c>
      <c r="J104" s="212">
        <f>SUM(J105+J106+J107+J108)</f>
        <v>4754.8</v>
      </c>
      <c r="K104" s="253"/>
      <c r="L104" s="379">
        <f t="shared" si="14"/>
        <v>52.71046271866617</v>
      </c>
      <c r="M104" s="162">
        <f t="shared" si="16"/>
        <v>52.71046271866617</v>
      </c>
      <c r="N104" s="380"/>
    </row>
    <row r="105" spans="1:14" s="163" customFormat="1" ht="28.5" customHeight="1">
      <c r="A105" s="112" t="s">
        <v>451</v>
      </c>
      <c r="B105" s="113" t="s">
        <v>495</v>
      </c>
      <c r="C105" s="119" t="s">
        <v>114</v>
      </c>
      <c r="D105" s="197">
        <v>9020.6</v>
      </c>
      <c r="E105" s="121">
        <f t="shared" si="17"/>
        <v>6081.9</v>
      </c>
      <c r="F105" s="212">
        <v>6081.9</v>
      </c>
      <c r="G105" s="123"/>
      <c r="H105" s="190"/>
      <c r="I105" s="121">
        <f t="shared" si="18"/>
        <v>4315.1</v>
      </c>
      <c r="J105" s="122">
        <v>4315.1</v>
      </c>
      <c r="K105" s="253"/>
      <c r="L105" s="379">
        <f t="shared" si="14"/>
        <v>70.9498676400467</v>
      </c>
      <c r="M105" s="162">
        <f t="shared" si="16"/>
        <v>70.9498676400467</v>
      </c>
      <c r="N105" s="380"/>
    </row>
    <row r="106" spans="1:14" s="163" customFormat="1" ht="28.5" customHeight="1">
      <c r="A106" s="112" t="s">
        <v>526</v>
      </c>
      <c r="B106" s="113" t="s">
        <v>495</v>
      </c>
      <c r="C106" s="119" t="s">
        <v>114</v>
      </c>
      <c r="D106" s="197"/>
      <c r="E106" s="121">
        <f t="shared" si="17"/>
        <v>73.7</v>
      </c>
      <c r="F106" s="212">
        <v>73.7</v>
      </c>
      <c r="G106" s="123"/>
      <c r="H106" s="190"/>
      <c r="I106" s="121">
        <f t="shared" si="18"/>
        <v>0</v>
      </c>
      <c r="J106" s="122">
        <v>0</v>
      </c>
      <c r="K106" s="253"/>
      <c r="L106" s="379">
        <f t="shared" si="14"/>
        <v>0</v>
      </c>
      <c r="M106" s="162">
        <f t="shared" si="16"/>
        <v>0</v>
      </c>
      <c r="N106" s="380"/>
    </row>
    <row r="107" spans="1:14" s="163" customFormat="1" ht="28.5" customHeight="1">
      <c r="A107" s="112" t="s">
        <v>527</v>
      </c>
      <c r="B107" s="113" t="s">
        <v>495</v>
      </c>
      <c r="C107" s="119" t="s">
        <v>114</v>
      </c>
      <c r="D107" s="197"/>
      <c r="E107" s="121">
        <f t="shared" si="17"/>
        <v>73.7</v>
      </c>
      <c r="F107" s="212">
        <v>73.7</v>
      </c>
      <c r="G107" s="123"/>
      <c r="H107" s="190"/>
      <c r="I107" s="121">
        <f t="shared" si="18"/>
        <v>0</v>
      </c>
      <c r="J107" s="122">
        <v>0</v>
      </c>
      <c r="K107" s="253"/>
      <c r="L107" s="379">
        <f t="shared" si="14"/>
        <v>0</v>
      </c>
      <c r="M107" s="162">
        <f t="shared" si="16"/>
        <v>0</v>
      </c>
      <c r="N107" s="380"/>
    </row>
    <row r="108" spans="1:14" s="163" customFormat="1" ht="28.5" customHeight="1">
      <c r="A108" s="112" t="s">
        <v>528</v>
      </c>
      <c r="B108" s="113" t="s">
        <v>495</v>
      </c>
      <c r="C108" s="119" t="s">
        <v>114</v>
      </c>
      <c r="D108" s="197"/>
      <c r="E108" s="121">
        <f t="shared" si="17"/>
        <v>2791.3</v>
      </c>
      <c r="F108" s="212">
        <v>2791.3</v>
      </c>
      <c r="G108" s="123"/>
      <c r="H108" s="190"/>
      <c r="I108" s="121">
        <f t="shared" si="18"/>
        <v>439.7</v>
      </c>
      <c r="J108" s="122">
        <v>439.7</v>
      </c>
      <c r="K108" s="253"/>
      <c r="L108" s="379">
        <f t="shared" si="14"/>
        <v>15.752516748468455</v>
      </c>
      <c r="M108" s="162">
        <f t="shared" si="16"/>
        <v>15.752516748468455</v>
      </c>
      <c r="N108" s="380"/>
    </row>
    <row r="109" spans="1:14" s="163" customFormat="1" ht="27" customHeight="1">
      <c r="A109" s="112" t="s">
        <v>144</v>
      </c>
      <c r="B109" s="113" t="s">
        <v>495</v>
      </c>
      <c r="C109" s="119" t="s">
        <v>114</v>
      </c>
      <c r="D109" s="120">
        <v>890</v>
      </c>
      <c r="E109" s="121">
        <f t="shared" si="17"/>
        <v>890</v>
      </c>
      <c r="F109" s="122">
        <v>890</v>
      </c>
      <c r="G109" s="123"/>
      <c r="H109" s="190"/>
      <c r="I109" s="121">
        <f aca="true" t="shared" si="19" ref="I109:I119">SUM(J109:K109)</f>
        <v>486.7</v>
      </c>
      <c r="J109" s="122">
        <v>486.7</v>
      </c>
      <c r="K109" s="253"/>
      <c r="L109" s="379">
        <f t="shared" si="14"/>
        <v>54.68539325842696</v>
      </c>
      <c r="M109" s="162">
        <f t="shared" si="16"/>
        <v>54.68539325842696</v>
      </c>
      <c r="N109" s="380"/>
    </row>
    <row r="110" spans="1:14" s="163" customFormat="1" ht="24.75" customHeight="1">
      <c r="A110" s="112" t="s">
        <v>310</v>
      </c>
      <c r="B110" s="113" t="s">
        <v>495</v>
      </c>
      <c r="C110" s="119" t="s">
        <v>114</v>
      </c>
      <c r="D110" s="120">
        <v>48</v>
      </c>
      <c r="E110" s="121">
        <f t="shared" si="17"/>
        <v>48</v>
      </c>
      <c r="F110" s="122">
        <v>48</v>
      </c>
      <c r="G110" s="123"/>
      <c r="H110" s="190"/>
      <c r="I110" s="121">
        <f t="shared" si="19"/>
        <v>25.9</v>
      </c>
      <c r="J110" s="122">
        <v>25.9</v>
      </c>
      <c r="K110" s="253"/>
      <c r="L110" s="379">
        <f t="shared" si="14"/>
        <v>53.958333333333336</v>
      </c>
      <c r="M110" s="162">
        <f t="shared" si="16"/>
        <v>53.958333333333336</v>
      </c>
      <c r="N110" s="380"/>
    </row>
    <row r="111" spans="1:14" s="163" customFormat="1" ht="25.5" customHeight="1">
      <c r="A111" s="112" t="s">
        <v>311</v>
      </c>
      <c r="B111" s="113" t="s">
        <v>495</v>
      </c>
      <c r="C111" s="119" t="s">
        <v>114</v>
      </c>
      <c r="D111" s="120">
        <v>970</v>
      </c>
      <c r="E111" s="121">
        <f>SUM(F111:G111)</f>
        <v>936.1</v>
      </c>
      <c r="F111" s="122">
        <v>936.1</v>
      </c>
      <c r="G111" s="123"/>
      <c r="H111" s="190"/>
      <c r="I111" s="121">
        <f t="shared" si="19"/>
        <v>683</v>
      </c>
      <c r="J111" s="122">
        <v>683</v>
      </c>
      <c r="K111" s="253"/>
      <c r="L111" s="379">
        <f t="shared" si="14"/>
        <v>72.9622903535947</v>
      </c>
      <c r="M111" s="162">
        <f t="shared" si="16"/>
        <v>72.9622903535947</v>
      </c>
      <c r="N111" s="380"/>
    </row>
    <row r="112" spans="1:14" s="163" customFormat="1" ht="27.75" customHeight="1">
      <c r="A112" s="112" t="s">
        <v>314</v>
      </c>
      <c r="B112" s="113" t="s">
        <v>495</v>
      </c>
      <c r="C112" s="119" t="s">
        <v>114</v>
      </c>
      <c r="D112" s="120">
        <v>345</v>
      </c>
      <c r="E112" s="121">
        <f>SUM(F112:G112)</f>
        <v>345</v>
      </c>
      <c r="F112" s="122">
        <v>345</v>
      </c>
      <c r="G112" s="123"/>
      <c r="H112" s="190"/>
      <c r="I112" s="121">
        <f t="shared" si="19"/>
        <v>213.2</v>
      </c>
      <c r="J112" s="122">
        <v>213.2</v>
      </c>
      <c r="K112" s="253"/>
      <c r="L112" s="379">
        <f t="shared" si="14"/>
        <v>61.79710144927536</v>
      </c>
      <c r="M112" s="162">
        <f t="shared" si="16"/>
        <v>61.79710144927536</v>
      </c>
      <c r="N112" s="380"/>
    </row>
    <row r="113" spans="1:14" s="163" customFormat="1" ht="28.5" customHeight="1" hidden="1">
      <c r="A113" s="112" t="s">
        <v>315</v>
      </c>
      <c r="B113" s="113" t="s">
        <v>133</v>
      </c>
      <c r="C113" s="119" t="s">
        <v>309</v>
      </c>
      <c r="D113" s="120">
        <v>0</v>
      </c>
      <c r="E113" s="121">
        <f t="shared" si="17"/>
        <v>0</v>
      </c>
      <c r="F113" s="122">
        <v>0</v>
      </c>
      <c r="G113" s="123"/>
      <c r="H113" s="201"/>
      <c r="I113" s="121">
        <f t="shared" si="19"/>
        <v>0</v>
      </c>
      <c r="J113" s="324"/>
      <c r="K113" s="371"/>
      <c r="L113" s="379" t="e">
        <f t="shared" si="14"/>
        <v>#DIV/0!</v>
      </c>
      <c r="M113" s="162" t="e">
        <f t="shared" si="16"/>
        <v>#DIV/0!</v>
      </c>
      <c r="N113" s="380" t="e">
        <f t="shared" si="15"/>
        <v>#DIV/0!</v>
      </c>
    </row>
    <row r="114" spans="1:14" s="163" customFormat="1" ht="30.75" customHeight="1">
      <c r="A114" s="105" t="s">
        <v>316</v>
      </c>
      <c r="B114" s="106" t="s">
        <v>495</v>
      </c>
      <c r="C114" s="107" t="s">
        <v>319</v>
      </c>
      <c r="D114" s="124">
        <f>SUM(D115:D119)</f>
        <v>24455.9</v>
      </c>
      <c r="E114" s="121">
        <f t="shared" si="17"/>
        <v>29777</v>
      </c>
      <c r="F114" s="133">
        <f>SUM(F115+F116+F117+F118+F119)</f>
        <v>27348.9</v>
      </c>
      <c r="G114" s="134">
        <f>SUM(G115+G116+G117+G118+G119)</f>
        <v>2428.1</v>
      </c>
      <c r="H114" s="174">
        <f>SUM(H115+H116+H117+H118+H119)</f>
        <v>0</v>
      </c>
      <c r="I114" s="121">
        <f t="shared" si="19"/>
        <v>19506.6</v>
      </c>
      <c r="J114" s="133">
        <f>SUM(J115+J116+J117+J118+J119)</f>
        <v>19286.5</v>
      </c>
      <c r="K114" s="369">
        <f>SUM(K115+K116+K117+K118+K119)</f>
        <v>220.1</v>
      </c>
      <c r="L114" s="379">
        <f t="shared" si="14"/>
        <v>65.50894986063068</v>
      </c>
      <c r="M114" s="162">
        <f t="shared" si="16"/>
        <v>70.52020373762747</v>
      </c>
      <c r="N114" s="380">
        <f t="shared" si="15"/>
        <v>9.06470079486018</v>
      </c>
    </row>
    <row r="115" spans="1:14" s="163" customFormat="1" ht="28.5" customHeight="1">
      <c r="A115" s="112" t="s">
        <v>317</v>
      </c>
      <c r="B115" s="113" t="s">
        <v>495</v>
      </c>
      <c r="C115" s="119" t="s">
        <v>319</v>
      </c>
      <c r="D115" s="120">
        <v>22555.9</v>
      </c>
      <c r="E115" s="121">
        <f t="shared" si="17"/>
        <v>22173.4</v>
      </c>
      <c r="F115" s="122">
        <v>22173.4</v>
      </c>
      <c r="G115" s="123"/>
      <c r="H115" s="195"/>
      <c r="I115" s="121">
        <f t="shared" si="19"/>
        <v>16078.7</v>
      </c>
      <c r="J115" s="122">
        <v>16078.7</v>
      </c>
      <c r="K115" s="253"/>
      <c r="L115" s="379">
        <f t="shared" si="14"/>
        <v>72.51346207618137</v>
      </c>
      <c r="M115" s="162">
        <f t="shared" si="16"/>
        <v>72.51346207618137</v>
      </c>
      <c r="N115" s="380"/>
    </row>
    <row r="116" spans="1:14" s="163" customFormat="1" ht="30.75" customHeight="1">
      <c r="A116" s="112" t="s">
        <v>110</v>
      </c>
      <c r="B116" s="113" t="s">
        <v>495</v>
      </c>
      <c r="C116" s="119" t="s">
        <v>319</v>
      </c>
      <c r="D116" s="120"/>
      <c r="E116" s="121">
        <f t="shared" si="17"/>
        <v>3175.5</v>
      </c>
      <c r="F116" s="122">
        <v>3175.5</v>
      </c>
      <c r="G116" s="123"/>
      <c r="H116" s="190"/>
      <c r="I116" s="121">
        <f t="shared" si="19"/>
        <v>2231</v>
      </c>
      <c r="J116" s="122">
        <v>2231</v>
      </c>
      <c r="K116" s="253"/>
      <c r="L116" s="379">
        <f t="shared" si="14"/>
        <v>70.25665249566997</v>
      </c>
      <c r="M116" s="162">
        <f t="shared" si="16"/>
        <v>70.25665249566997</v>
      </c>
      <c r="N116" s="380"/>
    </row>
    <row r="117" spans="1:14" s="163" customFormat="1" ht="28.5" customHeight="1">
      <c r="A117" s="112" t="s">
        <v>318</v>
      </c>
      <c r="B117" s="113" t="s">
        <v>495</v>
      </c>
      <c r="C117" s="119" t="s">
        <v>319</v>
      </c>
      <c r="D117" s="120">
        <v>1000</v>
      </c>
      <c r="E117" s="121">
        <f t="shared" si="17"/>
        <v>1100</v>
      </c>
      <c r="F117" s="122">
        <v>1100</v>
      </c>
      <c r="G117" s="123"/>
      <c r="H117" s="190"/>
      <c r="I117" s="121">
        <f t="shared" si="19"/>
        <v>595.6</v>
      </c>
      <c r="J117" s="122">
        <v>595.6</v>
      </c>
      <c r="K117" s="253"/>
      <c r="L117" s="379">
        <f t="shared" si="14"/>
        <v>54.14545454545455</v>
      </c>
      <c r="M117" s="162">
        <f t="shared" si="16"/>
        <v>54.14545454545455</v>
      </c>
      <c r="N117" s="380"/>
    </row>
    <row r="118" spans="1:14" s="163" customFormat="1" ht="28.5" customHeight="1" hidden="1">
      <c r="A118" s="112" t="s">
        <v>455</v>
      </c>
      <c r="B118" s="113" t="s">
        <v>495</v>
      </c>
      <c r="C118" s="119" t="s">
        <v>319</v>
      </c>
      <c r="D118" s="120"/>
      <c r="E118" s="121">
        <f t="shared" si="17"/>
        <v>0</v>
      </c>
      <c r="F118" s="122"/>
      <c r="G118" s="123"/>
      <c r="H118" s="190"/>
      <c r="I118" s="121">
        <f t="shared" si="19"/>
        <v>0</v>
      </c>
      <c r="J118" s="122"/>
      <c r="K118" s="253"/>
      <c r="L118" s="379" t="e">
        <f t="shared" si="14"/>
        <v>#DIV/0!</v>
      </c>
      <c r="M118" s="162" t="e">
        <f t="shared" si="16"/>
        <v>#DIV/0!</v>
      </c>
      <c r="N118" s="380"/>
    </row>
    <row r="119" spans="1:14" s="163" customFormat="1" ht="99.75" customHeight="1">
      <c r="A119" s="112" t="s">
        <v>349</v>
      </c>
      <c r="B119" s="113" t="s">
        <v>495</v>
      </c>
      <c r="C119" s="119" t="s">
        <v>319</v>
      </c>
      <c r="D119" s="120">
        <v>900</v>
      </c>
      <c r="E119" s="121">
        <f>SUM(F119:G119)</f>
        <v>3328.1</v>
      </c>
      <c r="F119" s="122">
        <v>900</v>
      </c>
      <c r="G119" s="123">
        <v>2428.1</v>
      </c>
      <c r="H119" s="190"/>
      <c r="I119" s="121">
        <f t="shared" si="19"/>
        <v>601.3</v>
      </c>
      <c r="J119" s="122">
        <v>381.2</v>
      </c>
      <c r="K119" s="253">
        <v>220.1</v>
      </c>
      <c r="L119" s="379">
        <f t="shared" si="14"/>
        <v>18.06736576424987</v>
      </c>
      <c r="M119" s="162">
        <f t="shared" si="16"/>
        <v>42.355555555555554</v>
      </c>
      <c r="N119" s="380">
        <f t="shared" si="15"/>
        <v>9.06470079486018</v>
      </c>
    </row>
    <row r="120" spans="1:14" s="163" customFormat="1" ht="31.5" customHeight="1">
      <c r="A120" s="213" t="s">
        <v>320</v>
      </c>
      <c r="B120" s="131" t="s">
        <v>373</v>
      </c>
      <c r="C120" s="107" t="s">
        <v>467</v>
      </c>
      <c r="D120" s="108">
        <f aca="true" t="shared" si="20" ref="D120:K120">SUM(D121+D137+D148)</f>
        <v>95860.9</v>
      </c>
      <c r="E120" s="158">
        <f t="shared" si="20"/>
        <v>460013.30000000005</v>
      </c>
      <c r="F120" s="161">
        <f t="shared" si="20"/>
        <v>168820.9</v>
      </c>
      <c r="G120" s="214">
        <f t="shared" si="20"/>
        <v>291192.4</v>
      </c>
      <c r="H120" s="215">
        <f t="shared" si="20"/>
        <v>0</v>
      </c>
      <c r="I120" s="158">
        <f t="shared" si="20"/>
        <v>327745.8</v>
      </c>
      <c r="J120" s="161">
        <f t="shared" si="20"/>
        <v>96576.79999999999</v>
      </c>
      <c r="K120" s="370">
        <f t="shared" si="20"/>
        <v>231169</v>
      </c>
      <c r="L120" s="379">
        <f t="shared" si="14"/>
        <v>71.24702698813273</v>
      </c>
      <c r="M120" s="162">
        <f t="shared" si="16"/>
        <v>57.20666102360548</v>
      </c>
      <c r="N120" s="380">
        <f t="shared" si="15"/>
        <v>79.3870307054717</v>
      </c>
    </row>
    <row r="121" spans="1:14" s="163" customFormat="1" ht="31.5" customHeight="1">
      <c r="A121" s="213" t="s">
        <v>321</v>
      </c>
      <c r="B121" s="131" t="s">
        <v>373</v>
      </c>
      <c r="C121" s="107" t="s">
        <v>466</v>
      </c>
      <c r="D121" s="108">
        <f>SUM(D122:D123)</f>
        <v>18438.7</v>
      </c>
      <c r="E121" s="165">
        <f>SUM(G121+F121)</f>
        <v>223336.5</v>
      </c>
      <c r="F121" s="110">
        <f>SUM(F122+F123+F126+F127+F129+F133+F134+F132+F130+F131+F128)</f>
        <v>56238.8</v>
      </c>
      <c r="G121" s="110">
        <f>SUM(G122+G123+G126+G127+G129+G133+G134+G132+G130+G131)</f>
        <v>167097.7</v>
      </c>
      <c r="H121" s="165">
        <f>SUM(H122+H123+H126+H127+H129+H133+H134+H132)</f>
        <v>0</v>
      </c>
      <c r="I121" s="165">
        <f>SUM(K121+J121)</f>
        <v>174971.2</v>
      </c>
      <c r="J121" s="110">
        <f>SUM(J122+J123+J126+J127+J129+J133+J134+J132)</f>
        <v>43183</v>
      </c>
      <c r="K121" s="111">
        <f>SUM(K122+K123+K126+K127+K129+K133+K134+K132)</f>
        <v>131788.2</v>
      </c>
      <c r="L121" s="379">
        <f t="shared" si="14"/>
        <v>78.34420258220219</v>
      </c>
      <c r="M121" s="162">
        <f t="shared" si="16"/>
        <v>76.78506653769283</v>
      </c>
      <c r="N121" s="380">
        <f t="shared" si="15"/>
        <v>78.86894912377609</v>
      </c>
    </row>
    <row r="122" spans="1:14" s="163" customFormat="1" ht="28.5" customHeight="1">
      <c r="A122" s="112" t="s">
        <v>322</v>
      </c>
      <c r="B122" s="113" t="s">
        <v>373</v>
      </c>
      <c r="C122" s="119" t="s">
        <v>466</v>
      </c>
      <c r="D122" s="120">
        <v>5772</v>
      </c>
      <c r="E122" s="137">
        <f aca="true" t="shared" si="21" ref="E122:E147">SUM(F122:G122)</f>
        <v>5090.1</v>
      </c>
      <c r="F122" s="204">
        <v>5090.1</v>
      </c>
      <c r="G122" s="205"/>
      <c r="H122" s="216"/>
      <c r="I122" s="137">
        <f aca="true" t="shared" si="22" ref="I122:I147">SUM(J122:K122)</f>
        <v>228.8</v>
      </c>
      <c r="J122" s="122">
        <v>228.8</v>
      </c>
      <c r="K122" s="253"/>
      <c r="L122" s="379">
        <f t="shared" si="14"/>
        <v>4.495000098229897</v>
      </c>
      <c r="M122" s="162">
        <f t="shared" si="16"/>
        <v>4.495000098229897</v>
      </c>
      <c r="N122" s="380"/>
    </row>
    <row r="123" spans="1:14" s="163" customFormat="1" ht="29.25" customHeight="1">
      <c r="A123" s="112" t="s">
        <v>475</v>
      </c>
      <c r="B123" s="113" t="s">
        <v>373</v>
      </c>
      <c r="C123" s="119" t="s">
        <v>466</v>
      </c>
      <c r="D123" s="120">
        <v>12666.7</v>
      </c>
      <c r="E123" s="121">
        <f t="shared" si="21"/>
        <v>33566.9</v>
      </c>
      <c r="F123" s="122">
        <f>SUM(F124+F125)</f>
        <v>2452.2</v>
      </c>
      <c r="G123" s="123">
        <v>31114.7</v>
      </c>
      <c r="H123" s="190"/>
      <c r="I123" s="121">
        <f t="shared" si="22"/>
        <v>8967.2</v>
      </c>
      <c r="J123" s="122">
        <f>J124+J125</f>
        <v>557</v>
      </c>
      <c r="K123" s="253">
        <f>K124+K125</f>
        <v>8410.2</v>
      </c>
      <c r="L123" s="379">
        <f t="shared" si="14"/>
        <v>26.714412114314996</v>
      </c>
      <c r="M123" s="162">
        <f t="shared" si="16"/>
        <v>22.714297365630863</v>
      </c>
      <c r="N123" s="380">
        <f t="shared" si="15"/>
        <v>27.029667649053344</v>
      </c>
    </row>
    <row r="124" spans="1:14" s="163" customFormat="1" ht="30.75" customHeight="1">
      <c r="A124" s="112" t="s">
        <v>451</v>
      </c>
      <c r="B124" s="113" t="s">
        <v>373</v>
      </c>
      <c r="C124" s="119" t="s">
        <v>466</v>
      </c>
      <c r="D124" s="120">
        <v>12666.7</v>
      </c>
      <c r="E124" s="121">
        <f>SUM(F124:G124)</f>
        <v>13083.2</v>
      </c>
      <c r="F124" s="122">
        <v>403.5</v>
      </c>
      <c r="G124" s="123">
        <v>12679.7</v>
      </c>
      <c r="H124" s="190"/>
      <c r="I124" s="121">
        <f>SUM(J124:K124)</f>
        <v>6800.1</v>
      </c>
      <c r="J124" s="122">
        <v>340.3</v>
      </c>
      <c r="K124" s="253">
        <v>6459.8</v>
      </c>
      <c r="L124" s="379">
        <f t="shared" si="14"/>
        <v>51.975816314051606</v>
      </c>
      <c r="M124" s="162">
        <f t="shared" si="16"/>
        <v>84.3370508054523</v>
      </c>
      <c r="N124" s="380">
        <f t="shared" si="15"/>
        <v>50.94600029969163</v>
      </c>
    </row>
    <row r="125" spans="1:14" s="163" customFormat="1" ht="28.5" customHeight="1">
      <c r="A125" s="112" t="s">
        <v>476</v>
      </c>
      <c r="B125" s="113" t="s">
        <v>373</v>
      </c>
      <c r="C125" s="119" t="s">
        <v>466</v>
      </c>
      <c r="D125" s="120"/>
      <c r="E125" s="121">
        <f>SUM(F125:G125)</f>
        <v>20483.7</v>
      </c>
      <c r="F125" s="122">
        <v>2048.7</v>
      </c>
      <c r="G125" s="217">
        <v>18435</v>
      </c>
      <c r="H125" s="190"/>
      <c r="I125" s="121">
        <f>SUM(J125:K125)</f>
        <v>2167.1</v>
      </c>
      <c r="J125" s="122">
        <v>216.7</v>
      </c>
      <c r="K125" s="253">
        <v>1950.4</v>
      </c>
      <c r="L125" s="379">
        <f t="shared" si="14"/>
        <v>10.57963160952367</v>
      </c>
      <c r="M125" s="162">
        <f t="shared" si="16"/>
        <v>10.57743935178406</v>
      </c>
      <c r="N125" s="380">
        <f t="shared" si="15"/>
        <v>10.579875237320314</v>
      </c>
    </row>
    <row r="126" spans="1:14" s="163" customFormat="1" ht="61.5" customHeight="1">
      <c r="A126" s="218" t="s">
        <v>68</v>
      </c>
      <c r="B126" s="113" t="s">
        <v>373</v>
      </c>
      <c r="C126" s="119" t="s">
        <v>466</v>
      </c>
      <c r="D126" s="120"/>
      <c r="E126" s="121">
        <f t="shared" si="21"/>
        <v>72789.5</v>
      </c>
      <c r="F126" s="122"/>
      <c r="G126" s="217">
        <v>72789.5</v>
      </c>
      <c r="H126" s="190"/>
      <c r="I126" s="121">
        <f t="shared" si="22"/>
        <v>72789.5</v>
      </c>
      <c r="J126" s="122"/>
      <c r="K126" s="253">
        <v>72789.5</v>
      </c>
      <c r="L126" s="379">
        <f t="shared" si="14"/>
        <v>100</v>
      </c>
      <c r="M126" s="162"/>
      <c r="N126" s="380">
        <f t="shared" si="15"/>
        <v>100</v>
      </c>
    </row>
    <row r="127" spans="1:14" s="163" customFormat="1" ht="67.5" customHeight="1">
      <c r="A127" s="218" t="s">
        <v>375</v>
      </c>
      <c r="B127" s="113" t="s">
        <v>373</v>
      </c>
      <c r="C127" s="119" t="s">
        <v>466</v>
      </c>
      <c r="D127" s="120"/>
      <c r="E127" s="121">
        <f t="shared" si="21"/>
        <v>27604</v>
      </c>
      <c r="F127" s="122">
        <v>9200</v>
      </c>
      <c r="G127" s="198">
        <v>18404</v>
      </c>
      <c r="H127" s="190"/>
      <c r="I127" s="121">
        <f t="shared" si="22"/>
        <v>26867.9</v>
      </c>
      <c r="J127" s="122">
        <v>8463.9</v>
      </c>
      <c r="K127" s="253">
        <v>18404</v>
      </c>
      <c r="L127" s="379">
        <f t="shared" si="14"/>
        <v>97.33335748442255</v>
      </c>
      <c r="M127" s="162">
        <f t="shared" si="16"/>
        <v>91.99891304347825</v>
      </c>
      <c r="N127" s="380">
        <f t="shared" si="15"/>
        <v>100</v>
      </c>
    </row>
    <row r="128" spans="1:14" s="163" customFormat="1" ht="45" customHeight="1">
      <c r="A128" s="441" t="s">
        <v>583</v>
      </c>
      <c r="B128" s="113" t="s">
        <v>373</v>
      </c>
      <c r="C128" s="119" t="s">
        <v>466</v>
      </c>
      <c r="D128" s="120"/>
      <c r="E128" s="121">
        <f t="shared" si="21"/>
        <v>65</v>
      </c>
      <c r="F128" s="122">
        <v>65</v>
      </c>
      <c r="G128" s="198"/>
      <c r="H128" s="190"/>
      <c r="I128" s="121">
        <f t="shared" si="22"/>
        <v>0</v>
      </c>
      <c r="J128" s="122"/>
      <c r="K128" s="253">
        <v>0</v>
      </c>
      <c r="L128" s="379">
        <f t="shared" si="14"/>
        <v>0</v>
      </c>
      <c r="M128" s="162"/>
      <c r="N128" s="380"/>
    </row>
    <row r="129" spans="1:14" s="163" customFormat="1" ht="37.5" customHeight="1">
      <c r="A129" s="112" t="s">
        <v>518</v>
      </c>
      <c r="B129" s="113" t="s">
        <v>373</v>
      </c>
      <c r="C129" s="119" t="s">
        <v>122</v>
      </c>
      <c r="D129" s="120"/>
      <c r="E129" s="121">
        <f t="shared" si="21"/>
        <v>7933.6</v>
      </c>
      <c r="F129" s="122">
        <v>7933.6</v>
      </c>
      <c r="G129" s="198"/>
      <c r="H129" s="190"/>
      <c r="I129" s="121">
        <f t="shared" si="22"/>
        <v>6553</v>
      </c>
      <c r="J129" s="122">
        <v>6553</v>
      </c>
      <c r="K129" s="253"/>
      <c r="L129" s="379">
        <f t="shared" si="14"/>
        <v>82.59806393062418</v>
      </c>
      <c r="M129" s="162">
        <f t="shared" si="16"/>
        <v>82.59806393062418</v>
      </c>
      <c r="N129" s="380"/>
    </row>
    <row r="130" spans="1:14" s="163" customFormat="1" ht="37.5" customHeight="1">
      <c r="A130" s="112" t="s">
        <v>890</v>
      </c>
      <c r="B130" s="113" t="s">
        <v>373</v>
      </c>
      <c r="C130" s="119" t="s">
        <v>466</v>
      </c>
      <c r="D130" s="120"/>
      <c r="E130" s="121">
        <f>SUM(F130:G130)</f>
        <v>58.1</v>
      </c>
      <c r="F130" s="122">
        <v>58.1</v>
      </c>
      <c r="G130" s="198"/>
      <c r="H130" s="190"/>
      <c r="I130" s="121">
        <f t="shared" si="22"/>
        <v>0</v>
      </c>
      <c r="J130" s="122">
        <v>0</v>
      </c>
      <c r="K130" s="253"/>
      <c r="L130" s="379">
        <f t="shared" si="14"/>
        <v>0</v>
      </c>
      <c r="M130" s="162">
        <f t="shared" si="16"/>
        <v>0</v>
      </c>
      <c r="N130" s="380"/>
    </row>
    <row r="131" spans="1:14" s="163" customFormat="1" ht="46.5" customHeight="1">
      <c r="A131" s="112" t="s">
        <v>891</v>
      </c>
      <c r="B131" s="113" t="s">
        <v>373</v>
      </c>
      <c r="C131" s="119" t="s">
        <v>466</v>
      </c>
      <c r="D131" s="120"/>
      <c r="E131" s="121">
        <f>SUM(F131:G131)</f>
        <v>2493.8</v>
      </c>
      <c r="F131" s="122">
        <v>2493.8</v>
      </c>
      <c r="G131" s="198"/>
      <c r="H131" s="190"/>
      <c r="I131" s="121">
        <f t="shared" si="22"/>
        <v>0</v>
      </c>
      <c r="J131" s="122"/>
      <c r="K131" s="253"/>
      <c r="L131" s="379">
        <f t="shared" si="14"/>
        <v>0</v>
      </c>
      <c r="M131" s="162">
        <f t="shared" si="16"/>
        <v>0</v>
      </c>
      <c r="N131" s="380"/>
    </row>
    <row r="132" spans="1:14" s="163" customFormat="1" ht="85.5" customHeight="1">
      <c r="A132" s="112" t="s">
        <v>444</v>
      </c>
      <c r="B132" s="113" t="s">
        <v>373</v>
      </c>
      <c r="C132" s="119" t="s">
        <v>122</v>
      </c>
      <c r="D132" s="120"/>
      <c r="E132" s="121">
        <f t="shared" si="21"/>
        <v>25556</v>
      </c>
      <c r="F132" s="122">
        <v>2556</v>
      </c>
      <c r="G132" s="198">
        <v>23000</v>
      </c>
      <c r="H132" s="190"/>
      <c r="I132" s="121">
        <f t="shared" si="22"/>
        <v>11550</v>
      </c>
      <c r="J132" s="122">
        <v>1155</v>
      </c>
      <c r="K132" s="253">
        <v>10395</v>
      </c>
      <c r="L132" s="379">
        <f t="shared" si="14"/>
        <v>45.19486617624041</v>
      </c>
      <c r="M132" s="162">
        <f t="shared" si="16"/>
        <v>45.18779342723005</v>
      </c>
      <c r="N132" s="380">
        <f t="shared" si="15"/>
        <v>45.19565217391305</v>
      </c>
    </row>
    <row r="133" spans="1:14" s="163" customFormat="1" ht="52.5" customHeight="1">
      <c r="A133" s="112" t="s">
        <v>369</v>
      </c>
      <c r="B133" s="113" t="s">
        <v>373</v>
      </c>
      <c r="C133" s="119" t="s">
        <v>122</v>
      </c>
      <c r="D133" s="120"/>
      <c r="E133" s="121">
        <f t="shared" si="21"/>
        <v>25200</v>
      </c>
      <c r="F133" s="122">
        <v>25200</v>
      </c>
      <c r="G133" s="198"/>
      <c r="H133" s="190"/>
      <c r="I133" s="121">
        <f t="shared" si="22"/>
        <v>25035.3</v>
      </c>
      <c r="J133" s="122">
        <v>25035.3</v>
      </c>
      <c r="K133" s="253"/>
      <c r="L133" s="379">
        <f t="shared" si="14"/>
        <v>99.34642857142858</v>
      </c>
      <c r="M133" s="162">
        <f t="shared" si="16"/>
        <v>99.34642857142858</v>
      </c>
      <c r="N133" s="380"/>
    </row>
    <row r="134" spans="1:14" s="163" customFormat="1" ht="48.75" customHeight="1">
      <c r="A134" s="112" t="s">
        <v>104</v>
      </c>
      <c r="B134" s="113" t="s">
        <v>373</v>
      </c>
      <c r="C134" s="119" t="s">
        <v>122</v>
      </c>
      <c r="D134" s="120"/>
      <c r="E134" s="121">
        <f t="shared" si="21"/>
        <v>22979.5</v>
      </c>
      <c r="F134" s="122">
        <f>SUM(F135:F136)</f>
        <v>1190</v>
      </c>
      <c r="G134" s="219">
        <f>SUM(G135:G136)</f>
        <v>21789.5</v>
      </c>
      <c r="H134" s="190"/>
      <c r="I134" s="121">
        <f t="shared" si="22"/>
        <v>22979.5</v>
      </c>
      <c r="J134" s="122">
        <f>J135+J136</f>
        <v>1190</v>
      </c>
      <c r="K134" s="253">
        <f>K135+K136</f>
        <v>21789.5</v>
      </c>
      <c r="L134" s="379">
        <f t="shared" si="14"/>
        <v>100</v>
      </c>
      <c r="M134" s="162">
        <f t="shared" si="16"/>
        <v>100</v>
      </c>
      <c r="N134" s="380">
        <f t="shared" si="15"/>
        <v>100</v>
      </c>
    </row>
    <row r="135" spans="1:14" s="163" customFormat="1" ht="50.25" customHeight="1">
      <c r="A135" s="112" t="s">
        <v>507</v>
      </c>
      <c r="B135" s="113" t="s">
        <v>373</v>
      </c>
      <c r="C135" s="119" t="s">
        <v>122</v>
      </c>
      <c r="D135" s="120"/>
      <c r="E135" s="121">
        <f t="shared" si="21"/>
        <v>13356.2</v>
      </c>
      <c r="F135" s="122">
        <v>1190</v>
      </c>
      <c r="G135" s="217">
        <v>12166.2</v>
      </c>
      <c r="H135" s="190"/>
      <c r="I135" s="121">
        <f t="shared" si="22"/>
        <v>13356.2</v>
      </c>
      <c r="J135" s="122">
        <v>1190</v>
      </c>
      <c r="K135" s="253">
        <v>12166.2</v>
      </c>
      <c r="L135" s="379">
        <f t="shared" si="14"/>
        <v>100</v>
      </c>
      <c r="M135" s="162">
        <f t="shared" si="16"/>
        <v>100</v>
      </c>
      <c r="N135" s="380">
        <f t="shared" si="15"/>
        <v>100</v>
      </c>
    </row>
    <row r="136" spans="1:14" s="163" customFormat="1" ht="47.25" customHeight="1">
      <c r="A136" s="112" t="s">
        <v>508</v>
      </c>
      <c r="B136" s="113" t="s">
        <v>373</v>
      </c>
      <c r="C136" s="119" t="s">
        <v>122</v>
      </c>
      <c r="D136" s="120"/>
      <c r="E136" s="121">
        <f t="shared" si="21"/>
        <v>9623.3</v>
      </c>
      <c r="F136" s="122"/>
      <c r="G136" s="198">
        <v>9623.3</v>
      </c>
      <c r="H136" s="201"/>
      <c r="I136" s="121">
        <f t="shared" si="22"/>
        <v>9623.3</v>
      </c>
      <c r="J136" s="122"/>
      <c r="K136" s="253">
        <v>9623.3</v>
      </c>
      <c r="L136" s="379">
        <f t="shared" si="14"/>
        <v>100</v>
      </c>
      <c r="M136" s="162"/>
      <c r="N136" s="380">
        <f t="shared" si="15"/>
        <v>100</v>
      </c>
    </row>
    <row r="137" spans="1:14" s="163" customFormat="1" ht="31.5" customHeight="1">
      <c r="A137" s="105" t="s">
        <v>323</v>
      </c>
      <c r="B137" s="106" t="s">
        <v>373</v>
      </c>
      <c r="C137" s="210" t="s">
        <v>125</v>
      </c>
      <c r="D137" s="108">
        <f>SUM(D138:D147)</f>
        <v>32287.2</v>
      </c>
      <c r="E137" s="121">
        <f>SUM(F137:G137)</f>
        <v>106512.4</v>
      </c>
      <c r="F137" s="110">
        <f aca="true" t="shared" si="23" ref="F137:K137">SUM(F138+F139+F143+F144+F141+F142+F145+F146+F147)</f>
        <v>32014.1</v>
      </c>
      <c r="G137" s="185">
        <f>SUM(G138+G139+G143+G144+G141+G142+G145+G146+G147+G140)</f>
        <v>74498.3</v>
      </c>
      <c r="H137" s="165">
        <f t="shared" si="23"/>
        <v>0</v>
      </c>
      <c r="I137" s="121">
        <f>SUM(J137:K137)</f>
        <v>57535.899999999994</v>
      </c>
      <c r="J137" s="110">
        <f t="shared" si="23"/>
        <v>7688.5</v>
      </c>
      <c r="K137" s="254">
        <f t="shared" si="23"/>
        <v>49847.399999999994</v>
      </c>
      <c r="L137" s="379">
        <f t="shared" si="14"/>
        <v>54.01802982563532</v>
      </c>
      <c r="M137" s="162">
        <f t="shared" si="16"/>
        <v>24.015980458610425</v>
      </c>
      <c r="N137" s="380">
        <f t="shared" si="15"/>
        <v>66.91078856832974</v>
      </c>
    </row>
    <row r="138" spans="1:14" s="163" customFormat="1" ht="27.75" customHeight="1">
      <c r="A138" s="112" t="s">
        <v>326</v>
      </c>
      <c r="B138" s="113" t="s">
        <v>373</v>
      </c>
      <c r="C138" s="209" t="s">
        <v>468</v>
      </c>
      <c r="D138" s="120">
        <v>7700</v>
      </c>
      <c r="E138" s="121">
        <f t="shared" si="21"/>
        <v>7700</v>
      </c>
      <c r="F138" s="122">
        <v>7700</v>
      </c>
      <c r="G138" s="123"/>
      <c r="H138" s="195"/>
      <c r="I138" s="121">
        <f t="shared" si="22"/>
        <v>0</v>
      </c>
      <c r="J138" s="122">
        <v>0</v>
      </c>
      <c r="K138" s="253"/>
      <c r="L138" s="379">
        <f t="shared" si="14"/>
        <v>0</v>
      </c>
      <c r="M138" s="162">
        <f t="shared" si="16"/>
        <v>0</v>
      </c>
      <c r="N138" s="380"/>
    </row>
    <row r="139" spans="1:14" s="163" customFormat="1" ht="46.5" customHeight="1">
      <c r="A139" s="112" t="s">
        <v>584</v>
      </c>
      <c r="B139" s="113" t="s">
        <v>373</v>
      </c>
      <c r="C139" s="209" t="s">
        <v>468</v>
      </c>
      <c r="D139" s="120">
        <v>228</v>
      </c>
      <c r="E139" s="121">
        <f t="shared" si="21"/>
        <v>228</v>
      </c>
      <c r="F139" s="122">
        <v>228</v>
      </c>
      <c r="G139" s="123"/>
      <c r="H139" s="201"/>
      <c r="I139" s="121">
        <f t="shared" si="22"/>
        <v>163.9</v>
      </c>
      <c r="J139" s="122">
        <v>163.9</v>
      </c>
      <c r="K139" s="253"/>
      <c r="L139" s="379">
        <f aca="true" t="shared" si="24" ref="L139:L201">I139*100/E139</f>
        <v>71.8859649122807</v>
      </c>
      <c r="M139" s="162">
        <f aca="true" t="shared" si="25" ref="M139:M201">J139*100/F139</f>
        <v>71.8859649122807</v>
      </c>
      <c r="N139" s="380"/>
    </row>
    <row r="140" spans="1:14" s="163" customFormat="1" ht="55.5" customHeight="1">
      <c r="A140" s="112" t="s">
        <v>892</v>
      </c>
      <c r="B140" s="113" t="s">
        <v>373</v>
      </c>
      <c r="C140" s="209" t="s">
        <v>468</v>
      </c>
      <c r="D140" s="120"/>
      <c r="E140" s="121">
        <f t="shared" si="21"/>
        <v>16250.4</v>
      </c>
      <c r="F140" s="122"/>
      <c r="G140" s="123">
        <v>16250.4</v>
      </c>
      <c r="H140" s="201"/>
      <c r="I140" s="121"/>
      <c r="J140" s="122"/>
      <c r="K140" s="253">
        <v>0</v>
      </c>
      <c r="L140" s="379"/>
      <c r="M140" s="162"/>
      <c r="N140" s="380"/>
    </row>
    <row r="141" spans="1:14" s="163" customFormat="1" ht="75" customHeight="1">
      <c r="A141" s="112" t="s">
        <v>585</v>
      </c>
      <c r="B141" s="113" t="s">
        <v>373</v>
      </c>
      <c r="C141" s="209" t="s">
        <v>468</v>
      </c>
      <c r="D141" s="120">
        <v>6845</v>
      </c>
      <c r="E141" s="121">
        <f t="shared" si="21"/>
        <v>6845</v>
      </c>
      <c r="F141" s="122">
        <v>6845</v>
      </c>
      <c r="G141" s="123"/>
      <c r="H141" s="190"/>
      <c r="I141" s="121">
        <f t="shared" si="22"/>
        <v>833.3</v>
      </c>
      <c r="J141" s="122">
        <v>833.3</v>
      </c>
      <c r="K141" s="253"/>
      <c r="L141" s="379">
        <f t="shared" si="24"/>
        <v>12.173849525200877</v>
      </c>
      <c r="M141" s="162">
        <f t="shared" si="25"/>
        <v>12.173849525200877</v>
      </c>
      <c r="N141" s="380"/>
    </row>
    <row r="142" spans="1:14" s="163" customFormat="1" ht="30" customHeight="1">
      <c r="A142" s="112" t="s">
        <v>588</v>
      </c>
      <c r="B142" s="113" t="s">
        <v>373</v>
      </c>
      <c r="C142" s="209" t="s">
        <v>468</v>
      </c>
      <c r="D142" s="120">
        <v>0</v>
      </c>
      <c r="E142" s="121">
        <f t="shared" si="21"/>
        <v>1648.1</v>
      </c>
      <c r="F142" s="122">
        <v>1648.1</v>
      </c>
      <c r="G142" s="123"/>
      <c r="H142" s="190"/>
      <c r="I142" s="121">
        <f t="shared" si="22"/>
        <v>623.1</v>
      </c>
      <c r="J142" s="122">
        <v>623.1</v>
      </c>
      <c r="K142" s="253"/>
      <c r="L142" s="379">
        <f t="shared" si="24"/>
        <v>37.80717189490929</v>
      </c>
      <c r="M142" s="162">
        <f t="shared" si="25"/>
        <v>37.80717189490929</v>
      </c>
      <c r="N142" s="380"/>
    </row>
    <row r="143" spans="1:14" s="163" customFormat="1" ht="98.25" customHeight="1">
      <c r="A143" s="112" t="s">
        <v>327</v>
      </c>
      <c r="B143" s="113" t="s">
        <v>373</v>
      </c>
      <c r="C143" s="209" t="s">
        <v>468</v>
      </c>
      <c r="D143" s="197">
        <v>5256.2</v>
      </c>
      <c r="E143" s="137">
        <f t="shared" si="21"/>
        <v>5256.2</v>
      </c>
      <c r="F143" s="204">
        <v>0</v>
      </c>
      <c r="G143" s="205">
        <v>5256.2</v>
      </c>
      <c r="H143" s="201"/>
      <c r="I143" s="137">
        <f t="shared" si="22"/>
        <v>2180.6</v>
      </c>
      <c r="J143" s="122"/>
      <c r="K143" s="253">
        <v>2180.6</v>
      </c>
      <c r="L143" s="379">
        <f t="shared" si="24"/>
        <v>41.48624481564629</v>
      </c>
      <c r="M143" s="162"/>
      <c r="N143" s="380">
        <f aca="true" t="shared" si="26" ref="N143:N198">K143*100/G143</f>
        <v>41.48624481564629</v>
      </c>
    </row>
    <row r="144" spans="1:14" s="163" customFormat="1" ht="78.75" customHeight="1">
      <c r="A144" s="112" t="s">
        <v>586</v>
      </c>
      <c r="B144" s="113" t="s">
        <v>373</v>
      </c>
      <c r="C144" s="209" t="s">
        <v>468</v>
      </c>
      <c r="D144" s="120">
        <v>2258</v>
      </c>
      <c r="E144" s="121">
        <f t="shared" si="21"/>
        <v>21458.7</v>
      </c>
      <c r="F144" s="122">
        <v>113.7</v>
      </c>
      <c r="G144" s="123">
        <v>21345</v>
      </c>
      <c r="H144" s="190"/>
      <c r="I144" s="121">
        <f t="shared" si="22"/>
        <v>19185</v>
      </c>
      <c r="J144" s="122">
        <v>0</v>
      </c>
      <c r="K144" s="253">
        <v>19185</v>
      </c>
      <c r="L144" s="379">
        <f t="shared" si="24"/>
        <v>89.40429755763397</v>
      </c>
      <c r="M144" s="162">
        <f t="shared" si="25"/>
        <v>0</v>
      </c>
      <c r="N144" s="380">
        <f t="shared" si="26"/>
        <v>89.8805340829234</v>
      </c>
    </row>
    <row r="145" spans="1:14" s="163" customFormat="1" ht="48.75" customHeight="1">
      <c r="A145" s="220" t="s">
        <v>124</v>
      </c>
      <c r="B145" s="113" t="s">
        <v>373</v>
      </c>
      <c r="C145" s="209" t="s">
        <v>468</v>
      </c>
      <c r="D145" s="197"/>
      <c r="E145" s="121">
        <f t="shared" si="21"/>
        <v>35182.7</v>
      </c>
      <c r="F145" s="204">
        <v>3536</v>
      </c>
      <c r="G145" s="217">
        <v>31646.7</v>
      </c>
      <c r="H145" s="201"/>
      <c r="I145" s="121">
        <f t="shared" si="22"/>
        <v>31703.8</v>
      </c>
      <c r="J145" s="122">
        <v>3222</v>
      </c>
      <c r="K145" s="253">
        <v>28481.8</v>
      </c>
      <c r="L145" s="379">
        <f t="shared" si="24"/>
        <v>90.11190158799639</v>
      </c>
      <c r="M145" s="162">
        <f t="shared" si="25"/>
        <v>91.11990950226244</v>
      </c>
      <c r="N145" s="380">
        <f t="shared" si="26"/>
        <v>89.99927322596037</v>
      </c>
    </row>
    <row r="146" spans="1:14" s="163" customFormat="1" ht="32.25" customHeight="1">
      <c r="A146" s="112" t="s">
        <v>587</v>
      </c>
      <c r="B146" s="113" t="s">
        <v>373</v>
      </c>
      <c r="C146" s="209" t="s">
        <v>468</v>
      </c>
      <c r="D146" s="197"/>
      <c r="E146" s="121">
        <f t="shared" si="21"/>
        <v>2893.3</v>
      </c>
      <c r="F146" s="204">
        <v>2893.3</v>
      </c>
      <c r="G146" s="205">
        <v>0</v>
      </c>
      <c r="H146" s="201"/>
      <c r="I146" s="121">
        <f t="shared" si="22"/>
        <v>2846.2</v>
      </c>
      <c r="J146" s="122">
        <v>2846.2</v>
      </c>
      <c r="K146" s="253"/>
      <c r="L146" s="379">
        <f t="shared" si="24"/>
        <v>98.37210106107213</v>
      </c>
      <c r="M146" s="162">
        <f t="shared" si="25"/>
        <v>98.37210106107213</v>
      </c>
      <c r="N146" s="380"/>
    </row>
    <row r="147" spans="1:14" s="163" customFormat="1" ht="72" customHeight="1">
      <c r="A147" s="112" t="s">
        <v>465</v>
      </c>
      <c r="B147" s="113" t="s">
        <v>373</v>
      </c>
      <c r="C147" s="209" t="s">
        <v>468</v>
      </c>
      <c r="D147" s="197">
        <v>10000</v>
      </c>
      <c r="E147" s="121">
        <f t="shared" si="21"/>
        <v>9050</v>
      </c>
      <c r="F147" s="122">
        <v>9050</v>
      </c>
      <c r="G147" s="123"/>
      <c r="H147" s="201"/>
      <c r="I147" s="121">
        <f t="shared" si="22"/>
        <v>0</v>
      </c>
      <c r="J147" s="122">
        <v>0</v>
      </c>
      <c r="K147" s="253"/>
      <c r="L147" s="379">
        <f t="shared" si="24"/>
        <v>0</v>
      </c>
      <c r="M147" s="162">
        <f t="shared" si="25"/>
        <v>0</v>
      </c>
      <c r="N147" s="380"/>
    </row>
    <row r="148" spans="1:14" s="163" customFormat="1" ht="38.25" customHeight="1">
      <c r="A148" s="105" t="s">
        <v>328</v>
      </c>
      <c r="B148" s="106" t="s">
        <v>373</v>
      </c>
      <c r="C148" s="210" t="s">
        <v>469</v>
      </c>
      <c r="D148" s="221">
        <f>SUM(D149+D150)</f>
        <v>45135</v>
      </c>
      <c r="E148" s="121">
        <f>SUM(F148:G148)</f>
        <v>130164.4</v>
      </c>
      <c r="F148" s="110">
        <f>SUM(F149+F150+F153+F157+F151+F152+F156)</f>
        <v>80568</v>
      </c>
      <c r="G148" s="185">
        <f>SUM(G149+G150+G153)</f>
        <v>49596.4</v>
      </c>
      <c r="H148" s="222">
        <f>SUM(H149+H150+H153+H157+H151+H152)</f>
        <v>0</v>
      </c>
      <c r="I148" s="121">
        <f>SUM(J148:K148)</f>
        <v>95238.7</v>
      </c>
      <c r="J148" s="110">
        <f>SUM(J149+J150+J153+J157+J151+J152)</f>
        <v>45705.299999999996</v>
      </c>
      <c r="K148" s="254">
        <f>SUM(K149+K150+K153)</f>
        <v>49533.4</v>
      </c>
      <c r="L148" s="379">
        <f t="shared" si="24"/>
        <v>73.16800907160483</v>
      </c>
      <c r="M148" s="162">
        <f t="shared" si="25"/>
        <v>56.72885016383676</v>
      </c>
      <c r="N148" s="380">
        <f t="shared" si="26"/>
        <v>99.87297465138599</v>
      </c>
    </row>
    <row r="149" spans="1:14" s="163" customFormat="1" ht="50.25" customHeight="1">
      <c r="A149" s="112" t="s">
        <v>329</v>
      </c>
      <c r="B149" s="113" t="s">
        <v>373</v>
      </c>
      <c r="C149" s="209" t="s">
        <v>469</v>
      </c>
      <c r="D149" s="223">
        <v>10052</v>
      </c>
      <c r="E149" s="121">
        <f aca="true" t="shared" si="27" ref="E149:E157">SUM(F149:G149)</f>
        <v>17886.4</v>
      </c>
      <c r="F149" s="122">
        <v>17886.4</v>
      </c>
      <c r="G149" s="123"/>
      <c r="H149" s="224"/>
      <c r="I149" s="121">
        <f aca="true" t="shared" si="28" ref="I149:I157">SUM(J149:K149)</f>
        <v>9297.4</v>
      </c>
      <c r="J149" s="122">
        <v>9297.4</v>
      </c>
      <c r="K149" s="253"/>
      <c r="L149" s="379">
        <f t="shared" si="24"/>
        <v>51.98027551659361</v>
      </c>
      <c r="M149" s="162">
        <f t="shared" si="25"/>
        <v>51.98027551659361</v>
      </c>
      <c r="N149" s="380"/>
    </row>
    <row r="150" spans="1:14" s="163" customFormat="1" ht="57" customHeight="1">
      <c r="A150" s="112" t="s">
        <v>330</v>
      </c>
      <c r="B150" s="113" t="s">
        <v>373</v>
      </c>
      <c r="C150" s="209" t="s">
        <v>469</v>
      </c>
      <c r="D150" s="223">
        <v>35083</v>
      </c>
      <c r="E150" s="121">
        <f t="shared" si="27"/>
        <v>43929.8</v>
      </c>
      <c r="F150" s="122">
        <v>43929.8</v>
      </c>
      <c r="G150" s="123"/>
      <c r="H150" s="190"/>
      <c r="I150" s="121">
        <f t="shared" si="28"/>
        <v>32268.8</v>
      </c>
      <c r="J150" s="122">
        <v>32268.8</v>
      </c>
      <c r="K150" s="253"/>
      <c r="L150" s="379">
        <f t="shared" si="24"/>
        <v>73.45537653255876</v>
      </c>
      <c r="M150" s="162">
        <f t="shared" si="25"/>
        <v>73.45537653255876</v>
      </c>
      <c r="N150" s="380"/>
    </row>
    <row r="151" spans="1:14" s="163" customFormat="1" ht="37.5" customHeight="1">
      <c r="A151" s="112" t="s">
        <v>141</v>
      </c>
      <c r="B151" s="113" t="s">
        <v>373</v>
      </c>
      <c r="C151" s="209" t="s">
        <v>469</v>
      </c>
      <c r="D151" s="225"/>
      <c r="E151" s="121">
        <f t="shared" si="27"/>
        <v>610</v>
      </c>
      <c r="F151" s="122">
        <v>610</v>
      </c>
      <c r="G151" s="123"/>
      <c r="H151" s="201"/>
      <c r="I151" s="121">
        <f t="shared" si="28"/>
        <v>593.9</v>
      </c>
      <c r="J151" s="122">
        <v>593.9</v>
      </c>
      <c r="K151" s="253"/>
      <c r="L151" s="379">
        <f t="shared" si="24"/>
        <v>97.36065573770492</v>
      </c>
      <c r="M151" s="162">
        <f t="shared" si="25"/>
        <v>97.36065573770492</v>
      </c>
      <c r="N151" s="380"/>
    </row>
    <row r="152" spans="1:14" s="163" customFormat="1" ht="37.5" customHeight="1">
      <c r="A152" s="112" t="s">
        <v>142</v>
      </c>
      <c r="B152" s="113" t="s">
        <v>373</v>
      </c>
      <c r="C152" s="209" t="s">
        <v>469</v>
      </c>
      <c r="D152" s="225"/>
      <c r="E152" s="121">
        <f t="shared" si="27"/>
        <v>1770</v>
      </c>
      <c r="F152" s="122">
        <v>1770</v>
      </c>
      <c r="G152" s="123"/>
      <c r="H152" s="201"/>
      <c r="I152" s="121">
        <f t="shared" si="28"/>
        <v>1000</v>
      </c>
      <c r="J152" s="122">
        <v>1000</v>
      </c>
      <c r="K152" s="253"/>
      <c r="L152" s="379">
        <f t="shared" si="24"/>
        <v>56.49717514124294</v>
      </c>
      <c r="M152" s="162">
        <f t="shared" si="25"/>
        <v>56.49717514124294</v>
      </c>
      <c r="N152" s="380"/>
    </row>
    <row r="153" spans="1:14" s="163" customFormat="1" ht="50.25" customHeight="1">
      <c r="A153" s="112" t="s">
        <v>593</v>
      </c>
      <c r="B153" s="113" t="s">
        <v>373</v>
      </c>
      <c r="C153" s="209" t="s">
        <v>469</v>
      </c>
      <c r="D153" s="226"/>
      <c r="E153" s="121">
        <f t="shared" si="27"/>
        <v>52207.5</v>
      </c>
      <c r="F153" s="122">
        <f>SUM(F154+F155)</f>
        <v>2611.1</v>
      </c>
      <c r="G153" s="122">
        <f>SUM(G154+G155)</f>
        <v>49596.4</v>
      </c>
      <c r="H153" s="190"/>
      <c r="I153" s="121">
        <f t="shared" si="28"/>
        <v>52078.6</v>
      </c>
      <c r="J153" s="122">
        <f>SUM(J154+J155)</f>
        <v>2545.2000000000003</v>
      </c>
      <c r="K153" s="122">
        <f>SUM(K154+K155)</f>
        <v>49533.4</v>
      </c>
      <c r="L153" s="379">
        <f t="shared" si="24"/>
        <v>99.75310060815016</v>
      </c>
      <c r="M153" s="162">
        <f t="shared" si="25"/>
        <v>97.47615947301905</v>
      </c>
      <c r="N153" s="380">
        <f t="shared" si="26"/>
        <v>99.87297465138599</v>
      </c>
    </row>
    <row r="154" spans="1:14" s="163" customFormat="1" ht="33.75" customHeight="1">
      <c r="A154" s="227" t="s">
        <v>590</v>
      </c>
      <c r="B154" s="113"/>
      <c r="C154" s="209"/>
      <c r="D154" s="226"/>
      <c r="E154" s="121">
        <f t="shared" si="27"/>
        <v>1684.9</v>
      </c>
      <c r="F154" s="117">
        <v>85</v>
      </c>
      <c r="G154" s="118">
        <v>1599.9</v>
      </c>
      <c r="H154" s="190"/>
      <c r="I154" s="121">
        <f t="shared" si="28"/>
        <v>1664.5</v>
      </c>
      <c r="J154" s="122">
        <v>71.9</v>
      </c>
      <c r="K154" s="253">
        <v>1592.6</v>
      </c>
      <c r="L154" s="379">
        <f t="shared" si="24"/>
        <v>98.78924565256098</v>
      </c>
      <c r="M154" s="162">
        <f t="shared" si="25"/>
        <v>84.58823529411765</v>
      </c>
      <c r="N154" s="380">
        <f t="shared" si="26"/>
        <v>99.54372148259266</v>
      </c>
    </row>
    <row r="155" spans="1:14" s="163" customFormat="1" ht="27.75" customHeight="1">
      <c r="A155" s="227" t="s">
        <v>591</v>
      </c>
      <c r="B155" s="113"/>
      <c r="C155" s="209"/>
      <c r="D155" s="226"/>
      <c r="E155" s="121">
        <f t="shared" si="27"/>
        <v>50522.6</v>
      </c>
      <c r="F155" s="117">
        <v>2526.1</v>
      </c>
      <c r="G155" s="118">
        <v>47996.5</v>
      </c>
      <c r="H155" s="190"/>
      <c r="I155" s="121">
        <f t="shared" si="28"/>
        <v>50414.100000000006</v>
      </c>
      <c r="J155" s="122">
        <v>2473.3</v>
      </c>
      <c r="K155" s="253">
        <v>47940.8</v>
      </c>
      <c r="L155" s="379">
        <f t="shared" si="24"/>
        <v>99.78524462319835</v>
      </c>
      <c r="M155" s="162">
        <f t="shared" si="25"/>
        <v>97.90982146391673</v>
      </c>
      <c r="N155" s="380">
        <f t="shared" si="26"/>
        <v>99.88394987134478</v>
      </c>
    </row>
    <row r="156" spans="1:14" s="163" customFormat="1" ht="36.75" customHeight="1">
      <c r="A156" s="227" t="s">
        <v>589</v>
      </c>
      <c r="B156" s="113" t="s">
        <v>373</v>
      </c>
      <c r="C156" s="209" t="s">
        <v>469</v>
      </c>
      <c r="D156" s="226"/>
      <c r="E156" s="121">
        <f t="shared" si="27"/>
        <v>10000</v>
      </c>
      <c r="F156" s="117">
        <v>10000</v>
      </c>
      <c r="G156" s="118"/>
      <c r="H156" s="190"/>
      <c r="I156" s="121">
        <f t="shared" si="28"/>
        <v>0</v>
      </c>
      <c r="J156" s="122"/>
      <c r="K156" s="253"/>
      <c r="L156" s="379"/>
      <c r="M156" s="162">
        <f t="shared" si="25"/>
        <v>0</v>
      </c>
      <c r="N156" s="380">
        <v>0</v>
      </c>
    </row>
    <row r="157" spans="1:14" s="163" customFormat="1" ht="33.75" customHeight="1">
      <c r="A157" s="227" t="s">
        <v>592</v>
      </c>
      <c r="B157" s="113" t="s">
        <v>373</v>
      </c>
      <c r="C157" s="209" t="s">
        <v>469</v>
      </c>
      <c r="D157" s="442"/>
      <c r="E157" s="121">
        <f t="shared" si="27"/>
        <v>3760.7</v>
      </c>
      <c r="F157" s="117">
        <v>3760.7</v>
      </c>
      <c r="G157" s="118"/>
      <c r="H157" s="190"/>
      <c r="I157" s="121">
        <f t="shared" si="28"/>
        <v>0</v>
      </c>
      <c r="J157" s="122"/>
      <c r="K157" s="253"/>
      <c r="L157" s="379">
        <f t="shared" si="24"/>
        <v>0</v>
      </c>
      <c r="M157" s="162">
        <f t="shared" si="25"/>
        <v>0</v>
      </c>
      <c r="N157" s="380">
        <v>0</v>
      </c>
    </row>
    <row r="158" spans="1:14" s="163" customFormat="1" ht="32.25" customHeight="1">
      <c r="A158" s="157" t="s">
        <v>331</v>
      </c>
      <c r="B158" s="228" t="s">
        <v>378</v>
      </c>
      <c r="C158" s="229" t="s">
        <v>467</v>
      </c>
      <c r="D158" s="320">
        <f>SUM(D159+D188+D233+D270)</f>
        <v>1277342.7999999998</v>
      </c>
      <c r="E158" s="158">
        <f>SUM(F158+G158)</f>
        <v>1530333</v>
      </c>
      <c r="F158" s="161">
        <f>SUM(F159+F188+F233+F270)</f>
        <v>742544.2000000001</v>
      </c>
      <c r="G158" s="214">
        <f>SUM(G159+G188+G233+G270)</f>
        <v>787788.7999999999</v>
      </c>
      <c r="H158" s="230" t="e">
        <f>SUM(H159+H188+H233+H270)</f>
        <v>#REF!</v>
      </c>
      <c r="I158" s="158">
        <f>SUM(J158+K158)</f>
        <v>964540.9</v>
      </c>
      <c r="J158" s="161">
        <f>SUM(J159+J188+J233+J270)</f>
        <v>522279.5</v>
      </c>
      <c r="K158" s="370">
        <f>SUM(K159+K188+K233+K270)</f>
        <v>442261.4</v>
      </c>
      <c r="L158" s="381">
        <f t="shared" si="24"/>
        <v>63.02817099284927</v>
      </c>
      <c r="M158" s="321">
        <f t="shared" si="25"/>
        <v>70.33648636673749</v>
      </c>
      <c r="N158" s="382">
        <f t="shared" si="26"/>
        <v>56.139589697137104</v>
      </c>
    </row>
    <row r="159" spans="1:14" s="163" customFormat="1" ht="27.75" customHeight="1">
      <c r="A159" s="105" t="s">
        <v>332</v>
      </c>
      <c r="B159" s="106" t="s">
        <v>378</v>
      </c>
      <c r="C159" s="210" t="s">
        <v>466</v>
      </c>
      <c r="D159" s="221">
        <f>SUM(D160+D161+D162+D163+D164+D165+D166+D167+D168+D169+D170+D171+D173+D174+D175+D186+D187)</f>
        <v>329873.29999999993</v>
      </c>
      <c r="E159" s="121">
        <f>SUM(F159:G159)</f>
        <v>518170.1</v>
      </c>
      <c r="F159" s="111">
        <f>SUM(F160+F161+F162+F163+F164+F165+F166+F167+F168+F169+F170+F171+F173+F174+F175+F186+F187)</f>
        <v>373054.5</v>
      </c>
      <c r="G159" s="164">
        <f>SUM(G160+G161+G162+G163+G164+G165+G166+G167+G168+G169+G170+G171+G173+G174+G175+G186+G187)</f>
        <v>145115.59999999998</v>
      </c>
      <c r="H159" s="222" t="e">
        <f>SUM(H160+H161+H162+H163+H164+H165+H166+H167+H168+H169+H170+H171+H173+H174+H175+H186+H187)</f>
        <v>#REF!</v>
      </c>
      <c r="I159" s="121">
        <f>SUM(J159:K159)</f>
        <v>280117.1</v>
      </c>
      <c r="J159" s="111">
        <f>SUM(J160+J161+J162+J163+J164+J165+J166+J167+J168+J169+J170+J171+J173+J174+J175+J186+J187)</f>
        <v>252863.8</v>
      </c>
      <c r="K159" s="111">
        <f>SUM(K160+K161+K162+K163+K164+K165+K166+K167+K168+K169+K170+K171+K173+K174+K175+K186+K187)</f>
        <v>27253.3</v>
      </c>
      <c r="L159" s="379">
        <f t="shared" si="24"/>
        <v>54.05890845496488</v>
      </c>
      <c r="M159" s="162">
        <f t="shared" si="25"/>
        <v>67.78199968101175</v>
      </c>
      <c r="N159" s="380">
        <f t="shared" si="26"/>
        <v>18.780406792929227</v>
      </c>
    </row>
    <row r="160" spans="1:14" s="163" customFormat="1" ht="24.75" customHeight="1">
      <c r="A160" s="112" t="s">
        <v>98</v>
      </c>
      <c r="B160" s="113" t="s">
        <v>378</v>
      </c>
      <c r="C160" s="209" t="s">
        <v>466</v>
      </c>
      <c r="D160" s="231">
        <v>38961.2</v>
      </c>
      <c r="E160" s="121">
        <f aca="true" t="shared" si="29" ref="E160:E187">SUM(F160:G160)</f>
        <v>45257.7</v>
      </c>
      <c r="F160" s="122">
        <v>44439.5</v>
      </c>
      <c r="G160" s="123">
        <v>818.2</v>
      </c>
      <c r="H160" s="232"/>
      <c r="I160" s="121">
        <f aca="true" t="shared" si="30" ref="I160:I205">SUM(J160:K160)</f>
        <v>32307.699999999997</v>
      </c>
      <c r="J160" s="122">
        <v>31768.6</v>
      </c>
      <c r="K160" s="253">
        <v>539.1</v>
      </c>
      <c r="L160" s="379">
        <f t="shared" si="24"/>
        <v>71.38608457787294</v>
      </c>
      <c r="M160" s="162">
        <f t="shared" si="25"/>
        <v>71.48730296245458</v>
      </c>
      <c r="N160" s="380">
        <f t="shared" si="26"/>
        <v>65.88853581031532</v>
      </c>
    </row>
    <row r="161" spans="1:14" s="163" customFormat="1" ht="24.75" customHeight="1">
      <c r="A161" s="112" t="s">
        <v>333</v>
      </c>
      <c r="B161" s="113" t="s">
        <v>378</v>
      </c>
      <c r="C161" s="209" t="s">
        <v>466</v>
      </c>
      <c r="D161" s="233">
        <v>20513.4</v>
      </c>
      <c r="E161" s="121">
        <f t="shared" si="29"/>
        <v>24547.9</v>
      </c>
      <c r="F161" s="122">
        <v>24442.9</v>
      </c>
      <c r="G161" s="123">
        <v>105</v>
      </c>
      <c r="H161" s="225"/>
      <c r="I161" s="121">
        <f t="shared" si="30"/>
        <v>16593.8</v>
      </c>
      <c r="J161" s="122">
        <v>16516.8</v>
      </c>
      <c r="K161" s="253">
        <v>77</v>
      </c>
      <c r="L161" s="379">
        <f t="shared" si="24"/>
        <v>67.59763564296742</v>
      </c>
      <c r="M161" s="162">
        <f t="shared" si="25"/>
        <v>67.57299665751609</v>
      </c>
      <c r="N161" s="380">
        <f t="shared" si="26"/>
        <v>73.33333333333333</v>
      </c>
    </row>
    <row r="162" spans="1:14" s="163" customFormat="1" ht="26.25" customHeight="1">
      <c r="A162" s="112" t="s">
        <v>97</v>
      </c>
      <c r="B162" s="113" t="s">
        <v>378</v>
      </c>
      <c r="C162" s="209" t="s">
        <v>466</v>
      </c>
      <c r="D162" s="233">
        <v>21358.8</v>
      </c>
      <c r="E162" s="121">
        <f t="shared" si="29"/>
        <v>25590.1</v>
      </c>
      <c r="F162" s="122">
        <v>25355</v>
      </c>
      <c r="G162" s="123">
        <v>235.1</v>
      </c>
      <c r="H162" s="225"/>
      <c r="I162" s="121">
        <f t="shared" si="30"/>
        <v>18666</v>
      </c>
      <c r="J162" s="122">
        <v>18491.9</v>
      </c>
      <c r="K162" s="253">
        <v>174.1</v>
      </c>
      <c r="L162" s="379">
        <f t="shared" si="24"/>
        <v>72.94227064372551</v>
      </c>
      <c r="M162" s="162">
        <f t="shared" si="25"/>
        <v>72.93196608164071</v>
      </c>
      <c r="N162" s="380">
        <f t="shared" si="26"/>
        <v>74.05359421522756</v>
      </c>
    </row>
    <row r="163" spans="1:14" s="163" customFormat="1" ht="27.75" customHeight="1">
      <c r="A163" s="112" t="s">
        <v>334</v>
      </c>
      <c r="B163" s="113" t="s">
        <v>378</v>
      </c>
      <c r="C163" s="209" t="s">
        <v>466</v>
      </c>
      <c r="D163" s="233">
        <v>27567.2</v>
      </c>
      <c r="E163" s="121">
        <f t="shared" si="29"/>
        <v>31945.3</v>
      </c>
      <c r="F163" s="122">
        <v>31142.8</v>
      </c>
      <c r="G163" s="123">
        <v>802.5</v>
      </c>
      <c r="H163" s="225"/>
      <c r="I163" s="121">
        <f t="shared" si="30"/>
        <v>22333.8</v>
      </c>
      <c r="J163" s="122">
        <v>21722.3</v>
      </c>
      <c r="K163" s="253">
        <v>611.5</v>
      </c>
      <c r="L163" s="379">
        <f t="shared" si="24"/>
        <v>69.91263190516288</v>
      </c>
      <c r="M163" s="162">
        <f t="shared" si="25"/>
        <v>69.75063256996802</v>
      </c>
      <c r="N163" s="380">
        <f t="shared" si="26"/>
        <v>76.19937694704049</v>
      </c>
    </row>
    <row r="164" spans="1:14" s="163" customFormat="1" ht="27.75" customHeight="1">
      <c r="A164" s="112" t="s">
        <v>335</v>
      </c>
      <c r="B164" s="113" t="s">
        <v>378</v>
      </c>
      <c r="C164" s="209" t="s">
        <v>466</v>
      </c>
      <c r="D164" s="233">
        <v>2879.2</v>
      </c>
      <c r="E164" s="121">
        <f t="shared" si="29"/>
        <v>2973.3</v>
      </c>
      <c r="F164" s="122">
        <v>2973.3</v>
      </c>
      <c r="G164" s="123">
        <v>0</v>
      </c>
      <c r="H164" s="225"/>
      <c r="I164" s="121">
        <f t="shared" si="30"/>
        <v>1981</v>
      </c>
      <c r="J164" s="122">
        <v>1981</v>
      </c>
      <c r="K164" s="253"/>
      <c r="L164" s="379">
        <f t="shared" si="24"/>
        <v>66.62630746981468</v>
      </c>
      <c r="M164" s="162">
        <f t="shared" si="25"/>
        <v>66.62630746981468</v>
      </c>
      <c r="N164" s="380"/>
    </row>
    <row r="165" spans="1:14" s="163" customFormat="1" ht="26.25" customHeight="1">
      <c r="A165" s="112" t="s">
        <v>336</v>
      </c>
      <c r="B165" s="113" t="s">
        <v>378</v>
      </c>
      <c r="C165" s="209" t="s">
        <v>466</v>
      </c>
      <c r="D165" s="233">
        <v>45419.4</v>
      </c>
      <c r="E165" s="121">
        <f t="shared" si="29"/>
        <v>53868.4</v>
      </c>
      <c r="F165" s="122">
        <v>53408.6</v>
      </c>
      <c r="G165" s="123">
        <v>459.8</v>
      </c>
      <c r="H165" s="225"/>
      <c r="I165" s="121">
        <f t="shared" si="30"/>
        <v>38115</v>
      </c>
      <c r="J165" s="122">
        <v>37795.7</v>
      </c>
      <c r="K165" s="253">
        <v>319.3</v>
      </c>
      <c r="L165" s="379">
        <f t="shared" si="24"/>
        <v>70.75576775994831</v>
      </c>
      <c r="M165" s="162">
        <f t="shared" si="25"/>
        <v>70.76706747602445</v>
      </c>
      <c r="N165" s="380">
        <f t="shared" si="26"/>
        <v>69.44323618964768</v>
      </c>
    </row>
    <row r="166" spans="1:14" s="163" customFormat="1" ht="27.75" customHeight="1">
      <c r="A166" s="112" t="s">
        <v>337</v>
      </c>
      <c r="B166" s="113" t="s">
        <v>378</v>
      </c>
      <c r="C166" s="209" t="s">
        <v>466</v>
      </c>
      <c r="D166" s="233">
        <v>21673.1</v>
      </c>
      <c r="E166" s="121">
        <f t="shared" si="29"/>
        <v>26303.3</v>
      </c>
      <c r="F166" s="122">
        <v>26187</v>
      </c>
      <c r="G166" s="123">
        <v>116.3</v>
      </c>
      <c r="H166" s="225"/>
      <c r="I166" s="121">
        <f t="shared" si="30"/>
        <v>19645.8</v>
      </c>
      <c r="J166" s="122">
        <v>19560.6</v>
      </c>
      <c r="K166" s="253">
        <v>85.2</v>
      </c>
      <c r="L166" s="379">
        <f t="shared" si="24"/>
        <v>74.68948763082959</v>
      </c>
      <c r="M166" s="162">
        <f t="shared" si="25"/>
        <v>74.69584144804674</v>
      </c>
      <c r="N166" s="380">
        <f t="shared" si="26"/>
        <v>73.25881341358556</v>
      </c>
    </row>
    <row r="167" spans="1:14" s="163" customFormat="1" ht="24.75" customHeight="1">
      <c r="A167" s="112" t="s">
        <v>96</v>
      </c>
      <c r="B167" s="113" t="s">
        <v>378</v>
      </c>
      <c r="C167" s="209" t="s">
        <v>466</v>
      </c>
      <c r="D167" s="233">
        <v>28496.5</v>
      </c>
      <c r="E167" s="121">
        <f t="shared" si="29"/>
        <v>34976.6</v>
      </c>
      <c r="F167" s="122">
        <v>34722.4</v>
      </c>
      <c r="G167" s="123">
        <v>254.2</v>
      </c>
      <c r="H167" s="225"/>
      <c r="I167" s="121">
        <f t="shared" si="30"/>
        <v>25231</v>
      </c>
      <c r="J167" s="122">
        <v>25068</v>
      </c>
      <c r="K167" s="253">
        <v>163</v>
      </c>
      <c r="L167" s="379">
        <f t="shared" si="24"/>
        <v>72.13680003202141</v>
      </c>
      <c r="M167" s="162">
        <f t="shared" si="25"/>
        <v>72.19547035919176</v>
      </c>
      <c r="N167" s="380">
        <f t="shared" si="26"/>
        <v>64.12273800157357</v>
      </c>
    </row>
    <row r="168" spans="1:14" s="163" customFormat="1" ht="27" customHeight="1">
      <c r="A168" s="112" t="s">
        <v>338</v>
      </c>
      <c r="B168" s="113" t="s">
        <v>378</v>
      </c>
      <c r="C168" s="209" t="s">
        <v>466</v>
      </c>
      <c r="D168" s="233">
        <v>22919</v>
      </c>
      <c r="E168" s="121">
        <f t="shared" si="29"/>
        <v>27725.100000000002</v>
      </c>
      <c r="F168" s="122">
        <v>27607.7</v>
      </c>
      <c r="G168" s="123">
        <v>117.4</v>
      </c>
      <c r="H168" s="225"/>
      <c r="I168" s="121">
        <f t="shared" si="30"/>
        <v>20258.4</v>
      </c>
      <c r="J168" s="122">
        <v>20172.5</v>
      </c>
      <c r="K168" s="253">
        <v>85.9</v>
      </c>
      <c r="L168" s="379">
        <f t="shared" si="24"/>
        <v>73.06880768689743</v>
      </c>
      <c r="M168" s="162">
        <f t="shared" si="25"/>
        <v>73.06838309602031</v>
      </c>
      <c r="N168" s="380">
        <f t="shared" si="26"/>
        <v>73.1686541737649</v>
      </c>
    </row>
    <row r="169" spans="1:14" s="163" customFormat="1" ht="27" customHeight="1">
      <c r="A169" s="112" t="s">
        <v>95</v>
      </c>
      <c r="B169" s="113" t="s">
        <v>378</v>
      </c>
      <c r="C169" s="209" t="s">
        <v>466</v>
      </c>
      <c r="D169" s="233">
        <v>12638.1</v>
      </c>
      <c r="E169" s="121">
        <f t="shared" si="29"/>
        <v>15966.199999999999</v>
      </c>
      <c r="F169" s="122">
        <v>15797.8</v>
      </c>
      <c r="G169" s="123">
        <v>168.4</v>
      </c>
      <c r="H169" s="225"/>
      <c r="I169" s="121">
        <f t="shared" si="30"/>
        <v>11770.4</v>
      </c>
      <c r="J169" s="122">
        <v>11651.5</v>
      </c>
      <c r="K169" s="253">
        <v>118.9</v>
      </c>
      <c r="L169" s="379">
        <f t="shared" si="24"/>
        <v>73.72073505279904</v>
      </c>
      <c r="M169" s="162">
        <f t="shared" si="25"/>
        <v>73.75394042208409</v>
      </c>
      <c r="N169" s="380">
        <f t="shared" si="26"/>
        <v>70.60570071258907</v>
      </c>
    </row>
    <row r="170" spans="1:14" s="163" customFormat="1" ht="24.75" customHeight="1">
      <c r="A170" s="112" t="s">
        <v>339</v>
      </c>
      <c r="B170" s="113" t="s">
        <v>378</v>
      </c>
      <c r="C170" s="209" t="s">
        <v>466</v>
      </c>
      <c r="D170" s="233">
        <v>29458.2</v>
      </c>
      <c r="E170" s="121">
        <f t="shared" si="29"/>
        <v>32754.2</v>
      </c>
      <c r="F170" s="122">
        <v>32626.5</v>
      </c>
      <c r="G170" s="123">
        <v>127.7</v>
      </c>
      <c r="H170" s="225"/>
      <c r="I170" s="121">
        <f t="shared" si="30"/>
        <v>22267.100000000002</v>
      </c>
      <c r="J170" s="122">
        <v>22173.7</v>
      </c>
      <c r="K170" s="253">
        <v>93.4</v>
      </c>
      <c r="L170" s="379">
        <f t="shared" si="24"/>
        <v>67.98242668115844</v>
      </c>
      <c r="M170" s="162">
        <f t="shared" si="25"/>
        <v>67.9622392840176</v>
      </c>
      <c r="N170" s="380">
        <f t="shared" si="26"/>
        <v>73.14017227877838</v>
      </c>
    </row>
    <row r="171" spans="1:14" s="163" customFormat="1" ht="27" customHeight="1">
      <c r="A171" s="112" t="s">
        <v>94</v>
      </c>
      <c r="B171" s="113" t="s">
        <v>378</v>
      </c>
      <c r="C171" s="209" t="s">
        <v>466</v>
      </c>
      <c r="D171" s="233">
        <v>27365.1</v>
      </c>
      <c r="E171" s="121">
        <f t="shared" si="29"/>
        <v>31114.4</v>
      </c>
      <c r="F171" s="122">
        <v>30977.4</v>
      </c>
      <c r="G171" s="123">
        <v>137</v>
      </c>
      <c r="H171" s="225"/>
      <c r="I171" s="121">
        <f t="shared" si="30"/>
        <v>21732.5</v>
      </c>
      <c r="J171" s="122">
        <v>21632.1</v>
      </c>
      <c r="K171" s="253">
        <v>100.4</v>
      </c>
      <c r="L171" s="379">
        <f t="shared" si="24"/>
        <v>69.84708045149513</v>
      </c>
      <c r="M171" s="162">
        <f t="shared" si="25"/>
        <v>69.83187743322551</v>
      </c>
      <c r="N171" s="380">
        <f t="shared" si="26"/>
        <v>73.28467153284672</v>
      </c>
    </row>
    <row r="172" spans="1:14" s="163" customFormat="1" ht="28.5" customHeight="1" hidden="1">
      <c r="A172" s="112" t="s">
        <v>340</v>
      </c>
      <c r="B172" s="113" t="s">
        <v>378</v>
      </c>
      <c r="C172" s="209" t="s">
        <v>466</v>
      </c>
      <c r="D172" s="234">
        <v>0</v>
      </c>
      <c r="E172" s="121">
        <f t="shared" si="29"/>
        <v>0</v>
      </c>
      <c r="F172" s="122"/>
      <c r="G172" s="123"/>
      <c r="H172" s="225"/>
      <c r="I172" s="121">
        <f t="shared" si="30"/>
        <v>0</v>
      </c>
      <c r="J172" s="122"/>
      <c r="K172" s="253"/>
      <c r="L172" s="379" t="e">
        <f t="shared" si="24"/>
        <v>#DIV/0!</v>
      </c>
      <c r="M172" s="162" t="e">
        <f t="shared" si="25"/>
        <v>#DIV/0!</v>
      </c>
      <c r="N172" s="380" t="e">
        <f t="shared" si="26"/>
        <v>#DIV/0!</v>
      </c>
    </row>
    <row r="173" spans="1:14" s="163" customFormat="1" ht="57" customHeight="1">
      <c r="A173" s="112" t="s">
        <v>399</v>
      </c>
      <c r="B173" s="113" t="s">
        <v>378</v>
      </c>
      <c r="C173" s="209" t="s">
        <v>466</v>
      </c>
      <c r="D173" s="235">
        <v>0</v>
      </c>
      <c r="E173" s="121">
        <f t="shared" si="29"/>
        <v>98.3</v>
      </c>
      <c r="F173" s="122"/>
      <c r="G173" s="123">
        <v>98.3</v>
      </c>
      <c r="H173" s="225"/>
      <c r="I173" s="121">
        <f t="shared" si="30"/>
        <v>0</v>
      </c>
      <c r="J173" s="122"/>
      <c r="K173" s="253">
        <v>0</v>
      </c>
      <c r="L173" s="379">
        <f t="shared" si="24"/>
        <v>0</v>
      </c>
      <c r="M173" s="162"/>
      <c r="N173" s="380">
        <f t="shared" si="26"/>
        <v>0</v>
      </c>
    </row>
    <row r="174" spans="1:14" s="163" customFormat="1" ht="83.25" customHeight="1" thickBot="1">
      <c r="A174" s="112" t="s">
        <v>448</v>
      </c>
      <c r="B174" s="113" t="s">
        <v>378</v>
      </c>
      <c r="C174" s="209" t="s">
        <v>466</v>
      </c>
      <c r="D174" s="236">
        <v>14499.1</v>
      </c>
      <c r="E174" s="121">
        <f t="shared" si="29"/>
        <v>0</v>
      </c>
      <c r="F174" s="122">
        <v>0</v>
      </c>
      <c r="G174" s="123">
        <v>0</v>
      </c>
      <c r="H174" s="225"/>
      <c r="I174" s="121">
        <f t="shared" si="30"/>
        <v>0</v>
      </c>
      <c r="J174" s="122"/>
      <c r="K174" s="253"/>
      <c r="L174" s="379"/>
      <c r="M174" s="162"/>
      <c r="N174" s="380"/>
    </row>
    <row r="175" spans="1:14" s="163" customFormat="1" ht="72.75" customHeight="1">
      <c r="A175" s="112" t="s">
        <v>69</v>
      </c>
      <c r="B175" s="113" t="s">
        <v>378</v>
      </c>
      <c r="C175" s="119" t="s">
        <v>466</v>
      </c>
      <c r="D175" s="237"/>
      <c r="E175" s="121">
        <f>SUM(F175:G175)</f>
        <v>42600</v>
      </c>
      <c r="F175" s="117">
        <f>SUM(F176+F177+F178+F179+F180+F181+F182+F183+F184+F185)</f>
        <v>21300</v>
      </c>
      <c r="G175" s="198">
        <f>SUM(G176+G177+G178+G179+G180+G181+G182+G183+G184+G185)</f>
        <v>21300</v>
      </c>
      <c r="H175" s="238" t="e">
        <f>SUM(H176+H177+H178+H179+#REF!+H180+H181+H182+H183+H184+#REF!)</f>
        <v>#REF!</v>
      </c>
      <c r="I175" s="121">
        <f>SUM(J175:K175)</f>
        <v>9116.4</v>
      </c>
      <c r="J175" s="117">
        <f>SUM(J176+J177+J178+J179+J180+J181+J182+J183+J184+J185)</f>
        <v>3935</v>
      </c>
      <c r="K175" s="250">
        <f>SUM(K176+K177+K178+K179+K180+K181+K182+K183+K184+K185)</f>
        <v>5181.4</v>
      </c>
      <c r="L175" s="379">
        <f t="shared" si="24"/>
        <v>21.4</v>
      </c>
      <c r="M175" s="162">
        <f t="shared" si="25"/>
        <v>18.474178403755868</v>
      </c>
      <c r="N175" s="380">
        <f t="shared" si="26"/>
        <v>24.32582159624413</v>
      </c>
    </row>
    <row r="176" spans="1:14" s="163" customFormat="1" ht="27" customHeight="1">
      <c r="A176" s="112" t="s">
        <v>81</v>
      </c>
      <c r="B176" s="113" t="s">
        <v>378</v>
      </c>
      <c r="C176" s="119" t="s">
        <v>466</v>
      </c>
      <c r="D176" s="237"/>
      <c r="E176" s="121">
        <f t="shared" si="29"/>
        <v>300</v>
      </c>
      <c r="F176" s="122">
        <v>150</v>
      </c>
      <c r="G176" s="198">
        <v>150</v>
      </c>
      <c r="H176" s="225"/>
      <c r="I176" s="121">
        <f t="shared" si="30"/>
        <v>300</v>
      </c>
      <c r="J176" s="122">
        <v>150</v>
      </c>
      <c r="K176" s="253">
        <v>150</v>
      </c>
      <c r="L176" s="379">
        <f t="shared" si="24"/>
        <v>100</v>
      </c>
      <c r="M176" s="162">
        <f t="shared" si="25"/>
        <v>100</v>
      </c>
      <c r="N176" s="380">
        <f t="shared" si="26"/>
        <v>100</v>
      </c>
    </row>
    <row r="177" spans="1:14" s="163" customFormat="1" ht="26.25" customHeight="1">
      <c r="A177" s="112" t="s">
        <v>485</v>
      </c>
      <c r="B177" s="113" t="s">
        <v>378</v>
      </c>
      <c r="C177" s="119" t="s">
        <v>466</v>
      </c>
      <c r="D177" s="237"/>
      <c r="E177" s="121">
        <f t="shared" si="29"/>
        <v>1000</v>
      </c>
      <c r="F177" s="122">
        <v>500</v>
      </c>
      <c r="G177" s="198">
        <v>500</v>
      </c>
      <c r="H177" s="225"/>
      <c r="I177" s="121">
        <f t="shared" si="30"/>
        <v>1000</v>
      </c>
      <c r="J177" s="122">
        <v>500</v>
      </c>
      <c r="K177" s="253">
        <v>500</v>
      </c>
      <c r="L177" s="379">
        <f t="shared" si="24"/>
        <v>100</v>
      </c>
      <c r="M177" s="162">
        <f t="shared" si="25"/>
        <v>100</v>
      </c>
      <c r="N177" s="380">
        <f t="shared" si="26"/>
        <v>100</v>
      </c>
    </row>
    <row r="178" spans="1:14" s="163" customFormat="1" ht="28.5" customHeight="1">
      <c r="A178" s="112" t="s">
        <v>82</v>
      </c>
      <c r="B178" s="113" t="s">
        <v>378</v>
      </c>
      <c r="C178" s="119" t="s">
        <v>466</v>
      </c>
      <c r="D178" s="237"/>
      <c r="E178" s="121">
        <f t="shared" si="29"/>
        <v>2900</v>
      </c>
      <c r="F178" s="122">
        <v>1450</v>
      </c>
      <c r="G178" s="198">
        <v>1450</v>
      </c>
      <c r="H178" s="225"/>
      <c r="I178" s="121">
        <f t="shared" si="30"/>
        <v>2416.4</v>
      </c>
      <c r="J178" s="122">
        <v>1085</v>
      </c>
      <c r="K178" s="253">
        <v>1331.4</v>
      </c>
      <c r="L178" s="379">
        <f t="shared" si="24"/>
        <v>83.32413793103449</v>
      </c>
      <c r="M178" s="162">
        <f t="shared" si="25"/>
        <v>74.82758620689656</v>
      </c>
      <c r="N178" s="380">
        <f t="shared" si="26"/>
        <v>91.82068965517242</v>
      </c>
    </row>
    <row r="179" spans="1:14" s="163" customFormat="1" ht="27" customHeight="1">
      <c r="A179" s="112" t="s">
        <v>487</v>
      </c>
      <c r="B179" s="113" t="s">
        <v>378</v>
      </c>
      <c r="C179" s="119" t="s">
        <v>466</v>
      </c>
      <c r="D179" s="237"/>
      <c r="E179" s="121">
        <f t="shared" si="29"/>
        <v>500</v>
      </c>
      <c r="F179" s="122">
        <v>250</v>
      </c>
      <c r="G179" s="198">
        <v>250</v>
      </c>
      <c r="H179" s="225"/>
      <c r="I179" s="121">
        <f t="shared" si="30"/>
        <v>500</v>
      </c>
      <c r="J179" s="122">
        <v>250</v>
      </c>
      <c r="K179" s="253">
        <v>250</v>
      </c>
      <c r="L179" s="379">
        <f t="shared" si="24"/>
        <v>100</v>
      </c>
      <c r="M179" s="162">
        <f t="shared" si="25"/>
        <v>100</v>
      </c>
      <c r="N179" s="380">
        <f t="shared" si="26"/>
        <v>100</v>
      </c>
    </row>
    <row r="180" spans="1:14" s="163" customFormat="1" ht="26.25" customHeight="1">
      <c r="A180" s="112" t="s">
        <v>488</v>
      </c>
      <c r="B180" s="113" t="s">
        <v>378</v>
      </c>
      <c r="C180" s="119" t="s">
        <v>466</v>
      </c>
      <c r="D180" s="237"/>
      <c r="E180" s="121">
        <f t="shared" si="29"/>
        <v>2800</v>
      </c>
      <c r="F180" s="122">
        <v>1400</v>
      </c>
      <c r="G180" s="198">
        <v>1400</v>
      </c>
      <c r="H180" s="225"/>
      <c r="I180" s="121">
        <f t="shared" si="30"/>
        <v>1800</v>
      </c>
      <c r="J180" s="122">
        <v>400</v>
      </c>
      <c r="K180" s="253">
        <v>1400</v>
      </c>
      <c r="L180" s="379">
        <f t="shared" si="24"/>
        <v>64.28571428571429</v>
      </c>
      <c r="M180" s="162">
        <f t="shared" si="25"/>
        <v>28.571428571428573</v>
      </c>
      <c r="N180" s="380">
        <f t="shared" si="26"/>
        <v>100</v>
      </c>
    </row>
    <row r="181" spans="1:14" s="163" customFormat="1" ht="23.25" customHeight="1">
      <c r="A181" s="112" t="s">
        <v>489</v>
      </c>
      <c r="B181" s="113" t="s">
        <v>378</v>
      </c>
      <c r="C181" s="119" t="s">
        <v>466</v>
      </c>
      <c r="D181" s="237"/>
      <c r="E181" s="121">
        <f t="shared" si="29"/>
        <v>400</v>
      </c>
      <c r="F181" s="122">
        <v>200</v>
      </c>
      <c r="G181" s="198">
        <v>200</v>
      </c>
      <c r="H181" s="225"/>
      <c r="I181" s="121">
        <f t="shared" si="30"/>
        <v>400</v>
      </c>
      <c r="J181" s="122">
        <v>200</v>
      </c>
      <c r="K181" s="253">
        <v>200</v>
      </c>
      <c r="L181" s="379">
        <f t="shared" si="24"/>
        <v>100</v>
      </c>
      <c r="M181" s="162">
        <f t="shared" si="25"/>
        <v>100</v>
      </c>
      <c r="N181" s="380">
        <f t="shared" si="26"/>
        <v>100</v>
      </c>
    </row>
    <row r="182" spans="1:14" s="163" customFormat="1" ht="26.25" customHeight="1">
      <c r="A182" s="112" t="s">
        <v>83</v>
      </c>
      <c r="B182" s="113" t="s">
        <v>378</v>
      </c>
      <c r="C182" s="119" t="s">
        <v>466</v>
      </c>
      <c r="D182" s="237"/>
      <c r="E182" s="121">
        <f t="shared" si="29"/>
        <v>1800</v>
      </c>
      <c r="F182" s="122">
        <v>900</v>
      </c>
      <c r="G182" s="198">
        <v>900</v>
      </c>
      <c r="H182" s="225"/>
      <c r="I182" s="121">
        <f t="shared" si="30"/>
        <v>1800</v>
      </c>
      <c r="J182" s="122">
        <v>900</v>
      </c>
      <c r="K182" s="253">
        <v>900</v>
      </c>
      <c r="L182" s="379">
        <f t="shared" si="24"/>
        <v>100</v>
      </c>
      <c r="M182" s="162">
        <f t="shared" si="25"/>
        <v>100</v>
      </c>
      <c r="N182" s="380">
        <f t="shared" si="26"/>
        <v>100</v>
      </c>
    </row>
    <row r="183" spans="1:14" s="163" customFormat="1" ht="26.25" customHeight="1">
      <c r="A183" s="112" t="s">
        <v>84</v>
      </c>
      <c r="B183" s="113" t="s">
        <v>378</v>
      </c>
      <c r="C183" s="119" t="s">
        <v>466</v>
      </c>
      <c r="D183" s="237"/>
      <c r="E183" s="121">
        <f t="shared" si="29"/>
        <v>400</v>
      </c>
      <c r="F183" s="122">
        <v>200</v>
      </c>
      <c r="G183" s="198">
        <v>200</v>
      </c>
      <c r="H183" s="225"/>
      <c r="I183" s="121">
        <f t="shared" si="30"/>
        <v>400</v>
      </c>
      <c r="J183" s="122">
        <v>200</v>
      </c>
      <c r="K183" s="253">
        <v>200</v>
      </c>
      <c r="L183" s="379">
        <f t="shared" si="24"/>
        <v>100</v>
      </c>
      <c r="M183" s="162">
        <f t="shared" si="25"/>
        <v>100</v>
      </c>
      <c r="N183" s="380">
        <f t="shared" si="26"/>
        <v>100</v>
      </c>
    </row>
    <row r="184" spans="1:14" s="163" customFormat="1" ht="24.75" customHeight="1">
      <c r="A184" s="112" t="s">
        <v>493</v>
      </c>
      <c r="B184" s="113" t="s">
        <v>378</v>
      </c>
      <c r="C184" s="119" t="s">
        <v>466</v>
      </c>
      <c r="D184" s="237"/>
      <c r="E184" s="121">
        <f t="shared" si="29"/>
        <v>500</v>
      </c>
      <c r="F184" s="122">
        <v>250</v>
      </c>
      <c r="G184" s="198">
        <v>250</v>
      </c>
      <c r="H184" s="225"/>
      <c r="I184" s="121">
        <f t="shared" si="30"/>
        <v>500</v>
      </c>
      <c r="J184" s="122">
        <v>250</v>
      </c>
      <c r="K184" s="253">
        <v>250</v>
      </c>
      <c r="L184" s="379">
        <f t="shared" si="24"/>
        <v>100</v>
      </c>
      <c r="M184" s="162">
        <f t="shared" si="25"/>
        <v>100</v>
      </c>
      <c r="N184" s="380">
        <f t="shared" si="26"/>
        <v>100</v>
      </c>
    </row>
    <row r="185" spans="1:14" s="163" customFormat="1" ht="24.75" customHeight="1">
      <c r="A185" s="112" t="s">
        <v>93</v>
      </c>
      <c r="B185" s="113" t="s">
        <v>378</v>
      </c>
      <c r="C185" s="119" t="s">
        <v>466</v>
      </c>
      <c r="D185" s="237"/>
      <c r="E185" s="121">
        <f t="shared" si="29"/>
        <v>32000</v>
      </c>
      <c r="F185" s="122">
        <v>16000</v>
      </c>
      <c r="G185" s="198">
        <v>16000</v>
      </c>
      <c r="H185" s="225"/>
      <c r="I185" s="121">
        <f t="shared" si="30"/>
        <v>0</v>
      </c>
      <c r="J185" s="122"/>
      <c r="K185" s="253"/>
      <c r="L185" s="379">
        <f t="shared" si="24"/>
        <v>0</v>
      </c>
      <c r="M185" s="162">
        <f t="shared" si="25"/>
        <v>0</v>
      </c>
      <c r="N185" s="380">
        <f t="shared" si="26"/>
        <v>0</v>
      </c>
    </row>
    <row r="186" spans="1:14" s="163" customFormat="1" ht="73.5" customHeight="1">
      <c r="A186" s="112" t="s">
        <v>91</v>
      </c>
      <c r="B186" s="113" t="s">
        <v>378</v>
      </c>
      <c r="C186" s="119" t="s">
        <v>466</v>
      </c>
      <c r="D186" s="239">
        <v>16125</v>
      </c>
      <c r="E186" s="121">
        <f t="shared" si="29"/>
        <v>28884.8</v>
      </c>
      <c r="F186" s="122">
        <v>1800</v>
      </c>
      <c r="G186" s="123">
        <v>27084.8</v>
      </c>
      <c r="H186" s="225"/>
      <c r="I186" s="121">
        <f t="shared" si="30"/>
        <v>584.6</v>
      </c>
      <c r="J186" s="122">
        <v>291.8</v>
      </c>
      <c r="K186" s="253">
        <v>292.8</v>
      </c>
      <c r="L186" s="379">
        <f t="shared" si="24"/>
        <v>2.02390184456877</v>
      </c>
      <c r="M186" s="162">
        <f t="shared" si="25"/>
        <v>16.211111111111112</v>
      </c>
      <c r="N186" s="380">
        <f t="shared" si="26"/>
        <v>1.0810491493383743</v>
      </c>
    </row>
    <row r="187" spans="1:14" s="163" customFormat="1" ht="73.5" customHeight="1">
      <c r="A187" s="220" t="s">
        <v>92</v>
      </c>
      <c r="B187" s="113" t="s">
        <v>378</v>
      </c>
      <c r="C187" s="119" t="s">
        <v>466</v>
      </c>
      <c r="D187" s="240"/>
      <c r="E187" s="121">
        <f t="shared" si="29"/>
        <v>93564.5</v>
      </c>
      <c r="F187" s="241">
        <v>273.6</v>
      </c>
      <c r="G187" s="242">
        <v>93290.9</v>
      </c>
      <c r="H187" s="243"/>
      <c r="I187" s="121">
        <f t="shared" si="30"/>
        <v>19513.6</v>
      </c>
      <c r="J187" s="122">
        <v>102.3</v>
      </c>
      <c r="K187" s="253">
        <v>19411.3</v>
      </c>
      <c r="L187" s="379">
        <f t="shared" si="24"/>
        <v>20.85577329008331</v>
      </c>
      <c r="M187" s="162">
        <f t="shared" si="25"/>
        <v>37.39035087719298</v>
      </c>
      <c r="N187" s="380">
        <f t="shared" si="26"/>
        <v>20.807281310395762</v>
      </c>
    </row>
    <row r="188" spans="1:14" s="163" customFormat="1" ht="32.25" customHeight="1">
      <c r="A188" s="105" t="s">
        <v>341</v>
      </c>
      <c r="B188" s="106" t="s">
        <v>378</v>
      </c>
      <c r="C188" s="131" t="s">
        <v>468</v>
      </c>
      <c r="D188" s="244">
        <f>SUM(D189+D190+D191+D192+D193+D194+D195+D196+D201+D202+D203+D204+D205+D206+D207+D208+D229+D230+D231)</f>
        <v>770737.0999999999</v>
      </c>
      <c r="E188" s="121">
        <f aca="true" t="shared" si="31" ref="E188:E205">SUM(F188:G188)</f>
        <v>820646.2000000001</v>
      </c>
      <c r="F188" s="110">
        <f>SUM(F189+F190+F191+F192+F193+F194+F195+F196+F201+F202+F203+F204+F205+F206+F207+F208+F229+F230+F231+F209+F218+F227+F228)</f>
        <v>238985.10000000006</v>
      </c>
      <c r="G188" s="185">
        <f>SUM(G189+G190+G191+G192+G193+G194+G195+G196+G201+G202+G203+G204+G205+G206+G207+G208+G229+G230+G231+G209+G218+G227+G228+G232)</f>
        <v>581661.1</v>
      </c>
      <c r="H188" s="222">
        <f>SUM(H189+H190+H191+H192+H193+H194+H195+H196+H201+H202+H203+H204+H205+H206+H207+H208+H229+H230+H231+H209+H218+H227+H228)</f>
        <v>0</v>
      </c>
      <c r="I188" s="121">
        <f t="shared" si="30"/>
        <v>541028.5</v>
      </c>
      <c r="J188" s="110">
        <f>SUM(J189+J190+J191+J192+J193+J194+J195+J196+J201+J202+J203+J204+J205+J206+J207+J208+J229+J230+J231+J209+J218+J227+J228)</f>
        <v>165334.90000000002</v>
      </c>
      <c r="K188" s="254">
        <f>SUM(K189+K190+K191+K192+K193+K194+K195+K196+K201+K202+K203+K204+K205+K206+K207+K208+K229+K230+K231+K209+K218+K227+K228)</f>
        <v>375693.60000000003</v>
      </c>
      <c r="L188" s="379">
        <f t="shared" si="24"/>
        <v>65.92713157021868</v>
      </c>
      <c r="M188" s="162">
        <f t="shared" si="25"/>
        <v>69.18209545281273</v>
      </c>
      <c r="N188" s="380">
        <f t="shared" si="26"/>
        <v>64.58977573023192</v>
      </c>
    </row>
    <row r="189" spans="1:14" s="163" customFormat="1" ht="29.25" customHeight="1">
      <c r="A189" s="112" t="s">
        <v>99</v>
      </c>
      <c r="B189" s="245" t="s">
        <v>378</v>
      </c>
      <c r="C189" s="246" t="s">
        <v>468</v>
      </c>
      <c r="D189" s="247">
        <v>75330.4</v>
      </c>
      <c r="E189" s="116">
        <f>SUM(F189:G189)</f>
        <v>90798</v>
      </c>
      <c r="F189" s="117">
        <v>13869.3</v>
      </c>
      <c r="G189" s="118">
        <v>76928.7</v>
      </c>
      <c r="H189" s="225"/>
      <c r="I189" s="116">
        <f>SUM(J189:K189)</f>
        <v>63446</v>
      </c>
      <c r="J189" s="122">
        <v>8424.8</v>
      </c>
      <c r="K189" s="253">
        <v>55021.2</v>
      </c>
      <c r="L189" s="379">
        <f t="shared" si="24"/>
        <v>69.87598845789555</v>
      </c>
      <c r="M189" s="162">
        <f t="shared" si="25"/>
        <v>60.74423366716416</v>
      </c>
      <c r="N189" s="380">
        <f t="shared" si="26"/>
        <v>71.52233171755145</v>
      </c>
    </row>
    <row r="190" spans="1:14" s="163" customFormat="1" ht="30" customHeight="1">
      <c r="A190" s="112" t="s">
        <v>100</v>
      </c>
      <c r="B190" s="113" t="s">
        <v>378</v>
      </c>
      <c r="C190" s="209" t="s">
        <v>468</v>
      </c>
      <c r="D190" s="248">
        <v>48541.5</v>
      </c>
      <c r="E190" s="121">
        <f t="shared" si="31"/>
        <v>59002.1</v>
      </c>
      <c r="F190" s="122">
        <v>5881.1</v>
      </c>
      <c r="G190" s="123">
        <v>53121</v>
      </c>
      <c r="H190" s="225"/>
      <c r="I190" s="121">
        <f t="shared" si="30"/>
        <v>40193.3</v>
      </c>
      <c r="J190" s="122">
        <v>4076.5</v>
      </c>
      <c r="K190" s="253">
        <v>36116.8</v>
      </c>
      <c r="L190" s="379">
        <f t="shared" si="24"/>
        <v>68.12181261344936</v>
      </c>
      <c r="M190" s="162">
        <f t="shared" si="25"/>
        <v>69.31526415126422</v>
      </c>
      <c r="N190" s="380">
        <f t="shared" si="26"/>
        <v>67.98968392914291</v>
      </c>
    </row>
    <row r="191" spans="1:14" s="163" customFormat="1" ht="27.75" customHeight="1">
      <c r="A191" s="112" t="s">
        <v>342</v>
      </c>
      <c r="B191" s="245" t="s">
        <v>378</v>
      </c>
      <c r="C191" s="246" t="s">
        <v>468</v>
      </c>
      <c r="D191" s="248">
        <v>67140</v>
      </c>
      <c r="E191" s="121">
        <f t="shared" si="31"/>
        <v>79910.6</v>
      </c>
      <c r="F191" s="122">
        <v>7131.5</v>
      </c>
      <c r="G191" s="123">
        <v>72779.1</v>
      </c>
      <c r="H191" s="225"/>
      <c r="I191" s="121">
        <f t="shared" si="30"/>
        <v>61692</v>
      </c>
      <c r="J191" s="122">
        <v>5210.6</v>
      </c>
      <c r="K191" s="253">
        <v>56481.4</v>
      </c>
      <c r="L191" s="379">
        <f t="shared" si="24"/>
        <v>77.2012724219315</v>
      </c>
      <c r="M191" s="162">
        <f t="shared" si="25"/>
        <v>73.06457267054617</v>
      </c>
      <c r="N191" s="380">
        <f t="shared" si="26"/>
        <v>77.60662058200774</v>
      </c>
    </row>
    <row r="192" spans="1:14" s="163" customFormat="1" ht="25.5" customHeight="1">
      <c r="A192" s="112" t="s">
        <v>343</v>
      </c>
      <c r="B192" s="113" t="s">
        <v>378</v>
      </c>
      <c r="C192" s="209" t="s">
        <v>468</v>
      </c>
      <c r="D192" s="248">
        <v>113431.7</v>
      </c>
      <c r="E192" s="121">
        <f t="shared" si="31"/>
        <v>146015</v>
      </c>
      <c r="F192" s="122">
        <v>27755.9</v>
      </c>
      <c r="G192" s="123">
        <v>118259.1</v>
      </c>
      <c r="H192" s="225"/>
      <c r="I192" s="121">
        <f t="shared" si="30"/>
        <v>97374.6</v>
      </c>
      <c r="J192" s="122">
        <v>18836.1</v>
      </c>
      <c r="K192" s="253">
        <v>78538.5</v>
      </c>
      <c r="L192" s="379">
        <f t="shared" si="24"/>
        <v>66.68807999178166</v>
      </c>
      <c r="M192" s="162">
        <f t="shared" si="25"/>
        <v>67.86340922110253</v>
      </c>
      <c r="N192" s="380">
        <f t="shared" si="26"/>
        <v>66.41222535940152</v>
      </c>
    </row>
    <row r="193" spans="1:14" s="163" customFormat="1" ht="27" customHeight="1">
      <c r="A193" s="112" t="s">
        <v>344</v>
      </c>
      <c r="B193" s="245" t="s">
        <v>378</v>
      </c>
      <c r="C193" s="246" t="s">
        <v>468</v>
      </c>
      <c r="D193" s="248">
        <v>49093.6</v>
      </c>
      <c r="E193" s="121">
        <f t="shared" si="31"/>
        <v>63766</v>
      </c>
      <c r="F193" s="122">
        <v>10698.4</v>
      </c>
      <c r="G193" s="123">
        <v>53067.6</v>
      </c>
      <c r="H193" s="225"/>
      <c r="I193" s="121">
        <f t="shared" si="30"/>
        <v>48962.7</v>
      </c>
      <c r="J193" s="122">
        <v>8046.1</v>
      </c>
      <c r="K193" s="253">
        <v>40916.6</v>
      </c>
      <c r="L193" s="379">
        <f t="shared" si="24"/>
        <v>76.78496377379795</v>
      </c>
      <c r="M193" s="162">
        <f t="shared" si="25"/>
        <v>75.20844238390788</v>
      </c>
      <c r="N193" s="380">
        <f t="shared" si="26"/>
        <v>77.10278964942827</v>
      </c>
    </row>
    <row r="194" spans="1:14" s="163" customFormat="1" ht="26.25" customHeight="1">
      <c r="A194" s="112" t="s">
        <v>345</v>
      </c>
      <c r="B194" s="113" t="s">
        <v>378</v>
      </c>
      <c r="C194" s="209" t="s">
        <v>468</v>
      </c>
      <c r="D194" s="248">
        <v>32960.8</v>
      </c>
      <c r="E194" s="121">
        <f t="shared" si="31"/>
        <v>39766.6</v>
      </c>
      <c r="F194" s="122">
        <v>7881</v>
      </c>
      <c r="G194" s="123">
        <v>31885.6</v>
      </c>
      <c r="H194" s="225"/>
      <c r="I194" s="121">
        <f t="shared" si="30"/>
        <v>28278.5</v>
      </c>
      <c r="J194" s="122">
        <v>5479.6</v>
      </c>
      <c r="K194" s="253">
        <v>22798.9</v>
      </c>
      <c r="L194" s="379">
        <f t="shared" si="24"/>
        <v>71.1111837572234</v>
      </c>
      <c r="M194" s="162">
        <f t="shared" si="25"/>
        <v>69.52924755741657</v>
      </c>
      <c r="N194" s="380">
        <f t="shared" si="26"/>
        <v>71.5021828035226</v>
      </c>
    </row>
    <row r="195" spans="1:14" s="163" customFormat="1" ht="25.5" customHeight="1">
      <c r="A195" s="112" t="s">
        <v>346</v>
      </c>
      <c r="B195" s="245" t="s">
        <v>378</v>
      </c>
      <c r="C195" s="246" t="s">
        <v>468</v>
      </c>
      <c r="D195" s="248">
        <v>33237.1</v>
      </c>
      <c r="E195" s="121">
        <f t="shared" si="31"/>
        <v>40361.5</v>
      </c>
      <c r="F195" s="122">
        <v>4697.7</v>
      </c>
      <c r="G195" s="123">
        <v>35663.8</v>
      </c>
      <c r="H195" s="225"/>
      <c r="I195" s="121">
        <f t="shared" si="30"/>
        <v>26568.399999999998</v>
      </c>
      <c r="J195" s="122">
        <v>2594.8</v>
      </c>
      <c r="K195" s="253">
        <v>23973.6</v>
      </c>
      <c r="L195" s="379">
        <f t="shared" si="24"/>
        <v>65.82609665151196</v>
      </c>
      <c r="M195" s="162">
        <f t="shared" si="25"/>
        <v>55.235540796560024</v>
      </c>
      <c r="N195" s="380">
        <f t="shared" si="26"/>
        <v>67.2211037522642</v>
      </c>
    </row>
    <row r="196" spans="1:14" s="163" customFormat="1" ht="25.5" customHeight="1">
      <c r="A196" s="112" t="s">
        <v>400</v>
      </c>
      <c r="B196" s="113" t="s">
        <v>378</v>
      </c>
      <c r="C196" s="209" t="s">
        <v>468</v>
      </c>
      <c r="D196" s="248">
        <v>108065</v>
      </c>
      <c r="E196" s="121">
        <f t="shared" si="31"/>
        <v>63961.8</v>
      </c>
      <c r="F196" s="122">
        <f>SUM('[4]ДО'!$Q$27)</f>
        <v>0</v>
      </c>
      <c r="G196" s="123">
        <f>SUM(G197+G198+G199+G200)</f>
        <v>63961.8</v>
      </c>
      <c r="H196" s="225"/>
      <c r="I196" s="121">
        <f t="shared" si="30"/>
        <v>4503.7</v>
      </c>
      <c r="J196" s="122"/>
      <c r="K196" s="253">
        <f>SUM(K197+K198+K199+K200)</f>
        <v>4503.7</v>
      </c>
      <c r="L196" s="379">
        <f t="shared" si="24"/>
        <v>7.041233986535713</v>
      </c>
      <c r="M196" s="162"/>
      <c r="N196" s="380">
        <f t="shared" si="26"/>
        <v>7.041233986535713</v>
      </c>
    </row>
    <row r="197" spans="1:14" s="163" customFormat="1" ht="27" customHeight="1">
      <c r="A197" s="112" t="s">
        <v>347</v>
      </c>
      <c r="B197" s="245" t="s">
        <v>378</v>
      </c>
      <c r="C197" s="246" t="s">
        <v>468</v>
      </c>
      <c r="D197" s="248">
        <v>107926.3</v>
      </c>
      <c r="E197" s="121">
        <f t="shared" si="31"/>
        <v>63217.8</v>
      </c>
      <c r="F197" s="122"/>
      <c r="G197" s="123">
        <v>63217.8</v>
      </c>
      <c r="H197" s="225"/>
      <c r="I197" s="121">
        <f t="shared" si="30"/>
        <v>4503.7</v>
      </c>
      <c r="J197" s="122"/>
      <c r="K197" s="253">
        <v>4503.7</v>
      </c>
      <c r="L197" s="379">
        <f t="shared" si="24"/>
        <v>7.124101123417772</v>
      </c>
      <c r="M197" s="162"/>
      <c r="N197" s="380">
        <f t="shared" si="26"/>
        <v>7.124101123417772</v>
      </c>
    </row>
    <row r="198" spans="1:14" s="163" customFormat="1" ht="27" customHeight="1">
      <c r="A198" s="112" t="s">
        <v>66</v>
      </c>
      <c r="B198" s="113" t="s">
        <v>378</v>
      </c>
      <c r="C198" s="209" t="s">
        <v>468</v>
      </c>
      <c r="D198" s="248"/>
      <c r="E198" s="121">
        <f t="shared" si="31"/>
        <v>744</v>
      </c>
      <c r="F198" s="122"/>
      <c r="G198" s="123">
        <v>744</v>
      </c>
      <c r="H198" s="225"/>
      <c r="I198" s="121">
        <f t="shared" si="30"/>
        <v>0</v>
      </c>
      <c r="J198" s="122"/>
      <c r="K198" s="253"/>
      <c r="L198" s="379">
        <f t="shared" si="24"/>
        <v>0</v>
      </c>
      <c r="M198" s="162"/>
      <c r="N198" s="380">
        <f t="shared" si="26"/>
        <v>0</v>
      </c>
    </row>
    <row r="199" spans="1:14" s="163" customFormat="1" ht="23.25" customHeight="1">
      <c r="A199" s="112" t="s">
        <v>348</v>
      </c>
      <c r="B199" s="245" t="s">
        <v>378</v>
      </c>
      <c r="C199" s="246" t="s">
        <v>468</v>
      </c>
      <c r="D199" s="248">
        <v>88.8</v>
      </c>
      <c r="E199" s="121">
        <f t="shared" si="31"/>
        <v>0</v>
      </c>
      <c r="F199" s="122"/>
      <c r="G199" s="123">
        <v>0</v>
      </c>
      <c r="H199" s="225"/>
      <c r="I199" s="121">
        <f t="shared" si="30"/>
        <v>0</v>
      </c>
      <c r="J199" s="122"/>
      <c r="K199" s="253"/>
      <c r="L199" s="379"/>
      <c r="M199" s="162"/>
      <c r="N199" s="380"/>
    </row>
    <row r="200" spans="1:14" s="163" customFormat="1" ht="44.25" customHeight="1">
      <c r="A200" s="112" t="s">
        <v>350</v>
      </c>
      <c r="B200" s="113" t="s">
        <v>378</v>
      </c>
      <c r="C200" s="209" t="s">
        <v>468</v>
      </c>
      <c r="D200" s="248">
        <v>49.9</v>
      </c>
      <c r="E200" s="121">
        <f t="shared" si="31"/>
        <v>0</v>
      </c>
      <c r="F200" s="122"/>
      <c r="G200" s="123">
        <v>0</v>
      </c>
      <c r="H200" s="225"/>
      <c r="I200" s="121">
        <f t="shared" si="30"/>
        <v>0</v>
      </c>
      <c r="J200" s="122"/>
      <c r="K200" s="253"/>
      <c r="L200" s="379"/>
      <c r="M200" s="162"/>
      <c r="N200" s="380"/>
    </row>
    <row r="201" spans="1:14" s="163" customFormat="1" ht="28.5" customHeight="1">
      <c r="A201" s="112" t="s">
        <v>88</v>
      </c>
      <c r="B201" s="245" t="s">
        <v>378</v>
      </c>
      <c r="C201" s="246" t="s">
        <v>468</v>
      </c>
      <c r="D201" s="249">
        <v>15595.9</v>
      </c>
      <c r="E201" s="121">
        <f t="shared" si="31"/>
        <v>17408.9</v>
      </c>
      <c r="F201" s="122">
        <v>17408.9</v>
      </c>
      <c r="G201" s="123"/>
      <c r="H201" s="225"/>
      <c r="I201" s="121">
        <f t="shared" si="30"/>
        <v>13004.8</v>
      </c>
      <c r="J201" s="122">
        <v>13004.8</v>
      </c>
      <c r="K201" s="253"/>
      <c r="L201" s="379">
        <f t="shared" si="24"/>
        <v>74.70202023103124</v>
      </c>
      <c r="M201" s="162">
        <f t="shared" si="25"/>
        <v>74.70202023103124</v>
      </c>
      <c r="N201" s="380"/>
    </row>
    <row r="202" spans="1:14" s="163" customFormat="1" ht="28.5" customHeight="1">
      <c r="A202" s="112" t="s">
        <v>90</v>
      </c>
      <c r="B202" s="113" t="s">
        <v>378</v>
      </c>
      <c r="C202" s="209" t="s">
        <v>468</v>
      </c>
      <c r="D202" s="249">
        <v>37712.8</v>
      </c>
      <c r="E202" s="121">
        <f t="shared" si="31"/>
        <v>42914.1</v>
      </c>
      <c r="F202" s="122">
        <v>42914.1</v>
      </c>
      <c r="G202" s="123"/>
      <c r="H202" s="225"/>
      <c r="I202" s="121">
        <f t="shared" si="30"/>
        <v>32133.3</v>
      </c>
      <c r="J202" s="122">
        <v>32133.3</v>
      </c>
      <c r="K202" s="253"/>
      <c r="L202" s="379">
        <f aca="true" t="shared" si="32" ref="L202:L258">I202*100/E202</f>
        <v>74.87818688962369</v>
      </c>
      <c r="M202" s="162">
        <f aca="true" t="shared" si="33" ref="M202:M258">J202*100/F202</f>
        <v>74.87818688962369</v>
      </c>
      <c r="N202" s="380"/>
    </row>
    <row r="203" spans="1:14" s="163" customFormat="1" ht="29.25" customHeight="1">
      <c r="A203" s="112" t="s">
        <v>89</v>
      </c>
      <c r="B203" s="245" t="s">
        <v>378</v>
      </c>
      <c r="C203" s="246" t="s">
        <v>468</v>
      </c>
      <c r="D203" s="249">
        <v>30520.5</v>
      </c>
      <c r="E203" s="121">
        <f t="shared" si="31"/>
        <v>33582.7</v>
      </c>
      <c r="F203" s="122">
        <v>33582.7</v>
      </c>
      <c r="G203" s="123"/>
      <c r="H203" s="225"/>
      <c r="I203" s="121">
        <f t="shared" si="30"/>
        <v>22926.3</v>
      </c>
      <c r="J203" s="122">
        <v>22926.3</v>
      </c>
      <c r="K203" s="253"/>
      <c r="L203" s="379">
        <f t="shared" si="32"/>
        <v>68.26818570275768</v>
      </c>
      <c r="M203" s="162">
        <f t="shared" si="33"/>
        <v>68.26818570275768</v>
      </c>
      <c r="N203" s="380"/>
    </row>
    <row r="204" spans="1:14" s="163" customFormat="1" ht="27" customHeight="1">
      <c r="A204" s="112" t="s">
        <v>87</v>
      </c>
      <c r="B204" s="113" t="s">
        <v>378</v>
      </c>
      <c r="C204" s="209" t="s">
        <v>468</v>
      </c>
      <c r="D204" s="249">
        <v>13397.4</v>
      </c>
      <c r="E204" s="121">
        <f t="shared" si="31"/>
        <v>14995.7</v>
      </c>
      <c r="F204" s="122">
        <v>14995.7</v>
      </c>
      <c r="G204" s="123"/>
      <c r="H204" s="225"/>
      <c r="I204" s="121">
        <f t="shared" si="30"/>
        <v>8870.1</v>
      </c>
      <c r="J204" s="122">
        <v>8870.1</v>
      </c>
      <c r="K204" s="253"/>
      <c r="L204" s="379">
        <f t="shared" si="32"/>
        <v>59.15095660756083</v>
      </c>
      <c r="M204" s="162">
        <f t="shared" si="33"/>
        <v>59.15095660756083</v>
      </c>
      <c r="N204" s="380"/>
    </row>
    <row r="205" spans="1:14" s="163" customFormat="1" ht="23.25" customHeight="1">
      <c r="A205" s="112" t="s">
        <v>86</v>
      </c>
      <c r="B205" s="245" t="s">
        <v>378</v>
      </c>
      <c r="C205" s="246" t="s">
        <v>468</v>
      </c>
      <c r="D205" s="249">
        <v>10142.2</v>
      </c>
      <c r="E205" s="121">
        <f t="shared" si="31"/>
        <v>12210.2</v>
      </c>
      <c r="F205" s="122">
        <v>12210.2</v>
      </c>
      <c r="G205" s="123"/>
      <c r="H205" s="225"/>
      <c r="I205" s="121">
        <f t="shared" si="30"/>
        <v>8519.8</v>
      </c>
      <c r="J205" s="122">
        <v>8519.8</v>
      </c>
      <c r="K205" s="253"/>
      <c r="L205" s="379">
        <f t="shared" si="32"/>
        <v>69.77608884375357</v>
      </c>
      <c r="M205" s="162">
        <f t="shared" si="33"/>
        <v>69.77608884375357</v>
      </c>
      <c r="N205" s="380"/>
    </row>
    <row r="206" spans="1:14" s="163" customFormat="1" ht="27" customHeight="1">
      <c r="A206" s="112" t="s">
        <v>439</v>
      </c>
      <c r="B206" s="113" t="s">
        <v>378</v>
      </c>
      <c r="C206" s="209" t="s">
        <v>468</v>
      </c>
      <c r="D206" s="249">
        <v>11713.3</v>
      </c>
      <c r="E206" s="121">
        <f>SUM(F206:G206)</f>
        <v>15224.4</v>
      </c>
      <c r="F206" s="122">
        <v>14724.4</v>
      </c>
      <c r="G206" s="123">
        <v>500</v>
      </c>
      <c r="H206" s="225"/>
      <c r="I206" s="121">
        <f>SUM(J206:K206)</f>
        <v>9961.3</v>
      </c>
      <c r="J206" s="122">
        <v>9961.3</v>
      </c>
      <c r="K206" s="253">
        <v>0</v>
      </c>
      <c r="L206" s="379">
        <f t="shared" si="32"/>
        <v>65.42983631538844</v>
      </c>
      <c r="M206" s="162">
        <f t="shared" si="33"/>
        <v>67.65165303849392</v>
      </c>
      <c r="N206" s="380">
        <f>K206*100/G206</f>
        <v>0</v>
      </c>
    </row>
    <row r="207" spans="1:14" s="163" customFormat="1" ht="51.75" customHeight="1">
      <c r="A207" s="112" t="s">
        <v>441</v>
      </c>
      <c r="B207" s="245" t="s">
        <v>378</v>
      </c>
      <c r="C207" s="246" t="s">
        <v>468</v>
      </c>
      <c r="D207" s="249">
        <v>62518.2</v>
      </c>
      <c r="E207" s="121">
        <f>SUM(F207:G207)</f>
        <v>76733.6</v>
      </c>
      <c r="F207" s="122">
        <v>12512.7</v>
      </c>
      <c r="G207" s="123">
        <v>64220.9</v>
      </c>
      <c r="H207" s="190"/>
      <c r="I207" s="121">
        <f>SUM(J207:K207)</f>
        <v>59047.1</v>
      </c>
      <c r="J207" s="122">
        <v>9556</v>
      </c>
      <c r="K207" s="253">
        <v>49491.1</v>
      </c>
      <c r="L207" s="379">
        <f t="shared" si="32"/>
        <v>76.95077514934786</v>
      </c>
      <c r="M207" s="162">
        <f t="shared" si="33"/>
        <v>76.37040766581153</v>
      </c>
      <c r="N207" s="380">
        <f>K207*100/G207</f>
        <v>77.06385304472532</v>
      </c>
    </row>
    <row r="208" spans="1:14" s="163" customFormat="1" ht="48.75" customHeight="1">
      <c r="A208" s="112" t="s">
        <v>438</v>
      </c>
      <c r="B208" s="113" t="s">
        <v>378</v>
      </c>
      <c r="C208" s="209" t="s">
        <v>468</v>
      </c>
      <c r="D208" s="249">
        <v>38084</v>
      </c>
      <c r="E208" s="121">
        <f>SUM(F208:G208)</f>
        <v>0</v>
      </c>
      <c r="F208" s="122">
        <f>SUM('[4]Комбинат общ пит-я'!$Q$27)</f>
        <v>0</v>
      </c>
      <c r="G208" s="123">
        <v>0</v>
      </c>
      <c r="H208" s="201"/>
      <c r="I208" s="121">
        <f>SUM(J208:K208)</f>
        <v>0</v>
      </c>
      <c r="J208" s="122"/>
      <c r="K208" s="253"/>
      <c r="L208" s="379"/>
      <c r="M208" s="162"/>
      <c r="N208" s="380"/>
    </row>
    <row r="209" spans="1:14" s="163" customFormat="1" ht="69.75" customHeight="1">
      <c r="A209" s="227" t="s">
        <v>69</v>
      </c>
      <c r="B209" s="245" t="s">
        <v>378</v>
      </c>
      <c r="C209" s="246" t="s">
        <v>468</v>
      </c>
      <c r="D209" s="322"/>
      <c r="E209" s="116">
        <f aca="true" t="shared" si="34" ref="E209:E228">SUM(F209:G209)</f>
        <v>12521.6</v>
      </c>
      <c r="F209" s="117">
        <f>SUM(F210+F211+F212+F213+F214+F215+F216+F217)</f>
        <v>6260.8</v>
      </c>
      <c r="G209" s="118">
        <f>SUM(G210+G211+G212+G213+G214+G215+G216+G217)</f>
        <v>6260.8</v>
      </c>
      <c r="H209" s="195">
        <f>SUM(H210+H211+H212+H213+H214+H215+H216+H217)</f>
        <v>0</v>
      </c>
      <c r="I209" s="116">
        <f aca="true" t="shared" si="35" ref="I209:I228">SUM(J209:K209)</f>
        <v>11474.100000000002</v>
      </c>
      <c r="J209" s="117">
        <f>SUM(J210+J211+J212+J213+J214+J215+J216+J217)</f>
        <v>5235.200000000001</v>
      </c>
      <c r="K209" s="258">
        <f>SUM(K210+K211+K212+K213+K214+K215+K216+K217)</f>
        <v>6238.900000000001</v>
      </c>
      <c r="L209" s="381">
        <f t="shared" si="32"/>
        <v>91.63445566061847</v>
      </c>
      <c r="M209" s="321">
        <f t="shared" si="33"/>
        <v>83.61870687452084</v>
      </c>
      <c r="N209" s="382">
        <f aca="true" t="shared" si="36" ref="N209:N218">K209*100/G209</f>
        <v>99.65020444671607</v>
      </c>
    </row>
    <row r="210" spans="1:14" s="163" customFormat="1" ht="24.75" customHeight="1">
      <c r="A210" s="112" t="s">
        <v>77</v>
      </c>
      <c r="B210" s="245" t="s">
        <v>378</v>
      </c>
      <c r="C210" s="246" t="s">
        <v>468</v>
      </c>
      <c r="D210" s="249"/>
      <c r="E210" s="121">
        <f t="shared" si="34"/>
        <v>114</v>
      </c>
      <c r="F210" s="117">
        <v>57</v>
      </c>
      <c r="G210" s="198">
        <v>57</v>
      </c>
      <c r="H210" s="195"/>
      <c r="I210" s="121">
        <f t="shared" si="35"/>
        <v>114</v>
      </c>
      <c r="J210" s="122">
        <v>57</v>
      </c>
      <c r="K210" s="253">
        <v>57</v>
      </c>
      <c r="L210" s="379">
        <f t="shared" si="32"/>
        <v>100</v>
      </c>
      <c r="M210" s="162">
        <f t="shared" si="33"/>
        <v>100</v>
      </c>
      <c r="N210" s="380">
        <f t="shared" si="36"/>
        <v>100</v>
      </c>
    </row>
    <row r="211" spans="1:14" s="163" customFormat="1" ht="24.75" customHeight="1">
      <c r="A211" s="112" t="s">
        <v>76</v>
      </c>
      <c r="B211" s="113" t="s">
        <v>378</v>
      </c>
      <c r="C211" s="209" t="s">
        <v>468</v>
      </c>
      <c r="D211" s="249"/>
      <c r="E211" s="121">
        <f t="shared" si="34"/>
        <v>1500</v>
      </c>
      <c r="F211" s="122">
        <v>750</v>
      </c>
      <c r="G211" s="198">
        <v>750</v>
      </c>
      <c r="H211" s="190"/>
      <c r="I211" s="121">
        <f t="shared" si="35"/>
        <v>1094.3</v>
      </c>
      <c r="J211" s="122">
        <v>344.3</v>
      </c>
      <c r="K211" s="253">
        <v>750</v>
      </c>
      <c r="L211" s="379">
        <f t="shared" si="32"/>
        <v>72.95333333333333</v>
      </c>
      <c r="M211" s="162">
        <f t="shared" si="33"/>
        <v>45.906666666666666</v>
      </c>
      <c r="N211" s="380">
        <f t="shared" si="36"/>
        <v>100</v>
      </c>
    </row>
    <row r="212" spans="1:14" s="163" customFormat="1" ht="26.25" customHeight="1">
      <c r="A212" s="112" t="s">
        <v>479</v>
      </c>
      <c r="B212" s="245" t="s">
        <v>378</v>
      </c>
      <c r="C212" s="246" t="s">
        <v>468</v>
      </c>
      <c r="D212" s="249"/>
      <c r="E212" s="121">
        <f t="shared" si="34"/>
        <v>330</v>
      </c>
      <c r="F212" s="122">
        <v>165</v>
      </c>
      <c r="G212" s="198">
        <v>165</v>
      </c>
      <c r="H212" s="190"/>
      <c r="I212" s="121">
        <f t="shared" si="35"/>
        <v>330</v>
      </c>
      <c r="J212" s="122">
        <v>165</v>
      </c>
      <c r="K212" s="253">
        <v>165</v>
      </c>
      <c r="L212" s="379">
        <f t="shared" si="32"/>
        <v>100</v>
      </c>
      <c r="M212" s="162">
        <f t="shared" si="33"/>
        <v>100</v>
      </c>
      <c r="N212" s="380">
        <f t="shared" si="36"/>
        <v>100</v>
      </c>
    </row>
    <row r="213" spans="1:14" s="163" customFormat="1" ht="26.25" customHeight="1">
      <c r="A213" s="112" t="s">
        <v>480</v>
      </c>
      <c r="B213" s="113" t="s">
        <v>378</v>
      </c>
      <c r="C213" s="209" t="s">
        <v>468</v>
      </c>
      <c r="D213" s="249"/>
      <c r="E213" s="121">
        <f t="shared" si="34"/>
        <v>2990</v>
      </c>
      <c r="F213" s="122">
        <v>1495</v>
      </c>
      <c r="G213" s="198">
        <v>1495</v>
      </c>
      <c r="H213" s="190"/>
      <c r="I213" s="121">
        <f t="shared" si="35"/>
        <v>2986.7</v>
      </c>
      <c r="J213" s="122">
        <v>1491.9</v>
      </c>
      <c r="K213" s="253">
        <v>1494.8</v>
      </c>
      <c r="L213" s="379">
        <f t="shared" si="32"/>
        <v>99.88963210702342</v>
      </c>
      <c r="M213" s="162">
        <f t="shared" si="33"/>
        <v>99.79264214046823</v>
      </c>
      <c r="N213" s="380">
        <f t="shared" si="36"/>
        <v>99.9866220735786</v>
      </c>
    </row>
    <row r="214" spans="1:14" s="163" customFormat="1" ht="26.25" customHeight="1">
      <c r="A214" s="112" t="s">
        <v>481</v>
      </c>
      <c r="B214" s="245" t="s">
        <v>378</v>
      </c>
      <c r="C214" s="246" t="s">
        <v>468</v>
      </c>
      <c r="D214" s="249"/>
      <c r="E214" s="121">
        <f t="shared" si="34"/>
        <v>2801.8</v>
      </c>
      <c r="F214" s="122">
        <v>1401.8</v>
      </c>
      <c r="G214" s="198">
        <v>1400</v>
      </c>
      <c r="H214" s="190"/>
      <c r="I214" s="121">
        <f t="shared" si="35"/>
        <v>2756.6</v>
      </c>
      <c r="J214" s="122">
        <v>1378.3</v>
      </c>
      <c r="K214" s="253">
        <v>1378.3</v>
      </c>
      <c r="L214" s="379">
        <f t="shared" si="32"/>
        <v>98.38675137411663</v>
      </c>
      <c r="M214" s="162">
        <f t="shared" si="33"/>
        <v>98.32358396347553</v>
      </c>
      <c r="N214" s="380">
        <f t="shared" si="36"/>
        <v>98.45</v>
      </c>
    </row>
    <row r="215" spans="1:14" s="163" customFormat="1" ht="26.25" customHeight="1">
      <c r="A215" s="112" t="s">
        <v>482</v>
      </c>
      <c r="B215" s="113" t="s">
        <v>378</v>
      </c>
      <c r="C215" s="209" t="s">
        <v>468</v>
      </c>
      <c r="D215" s="249"/>
      <c r="E215" s="121">
        <f t="shared" si="34"/>
        <v>1674</v>
      </c>
      <c r="F215" s="122">
        <v>837</v>
      </c>
      <c r="G215" s="198">
        <v>837</v>
      </c>
      <c r="H215" s="190"/>
      <c r="I215" s="121">
        <f t="shared" si="35"/>
        <v>1361</v>
      </c>
      <c r="J215" s="122">
        <v>524</v>
      </c>
      <c r="K215" s="253">
        <v>837</v>
      </c>
      <c r="L215" s="379">
        <f t="shared" si="32"/>
        <v>81.30227001194743</v>
      </c>
      <c r="M215" s="162">
        <f t="shared" si="33"/>
        <v>62.60454002389486</v>
      </c>
      <c r="N215" s="380">
        <f t="shared" si="36"/>
        <v>100</v>
      </c>
    </row>
    <row r="216" spans="1:14" s="163" customFormat="1" ht="24.75" customHeight="1">
      <c r="A216" s="112" t="s">
        <v>483</v>
      </c>
      <c r="B216" s="245" t="s">
        <v>378</v>
      </c>
      <c r="C216" s="246" t="s">
        <v>468</v>
      </c>
      <c r="D216" s="249"/>
      <c r="E216" s="121">
        <f t="shared" si="34"/>
        <v>2200</v>
      </c>
      <c r="F216" s="122">
        <v>1100</v>
      </c>
      <c r="G216" s="198">
        <v>1100</v>
      </c>
      <c r="H216" s="201"/>
      <c r="I216" s="121">
        <f t="shared" si="35"/>
        <v>2088.1</v>
      </c>
      <c r="J216" s="122">
        <v>988.1</v>
      </c>
      <c r="K216" s="253">
        <v>1100</v>
      </c>
      <c r="L216" s="379">
        <f t="shared" si="32"/>
        <v>94.91363636363636</v>
      </c>
      <c r="M216" s="162">
        <f t="shared" si="33"/>
        <v>89.82727272727273</v>
      </c>
      <c r="N216" s="380">
        <f t="shared" si="36"/>
        <v>100</v>
      </c>
    </row>
    <row r="217" spans="1:14" s="163" customFormat="1" ht="52.5" customHeight="1">
      <c r="A217" s="112" t="s">
        <v>494</v>
      </c>
      <c r="B217" s="113" t="s">
        <v>378</v>
      </c>
      <c r="C217" s="209" t="s">
        <v>468</v>
      </c>
      <c r="D217" s="249"/>
      <c r="E217" s="121">
        <f t="shared" si="34"/>
        <v>911.8</v>
      </c>
      <c r="F217" s="122">
        <v>455</v>
      </c>
      <c r="G217" s="198">
        <v>456.8</v>
      </c>
      <c r="H217" s="201"/>
      <c r="I217" s="121">
        <f t="shared" si="35"/>
        <v>743.4000000000001</v>
      </c>
      <c r="J217" s="122">
        <v>286.6</v>
      </c>
      <c r="K217" s="253">
        <v>456.8</v>
      </c>
      <c r="L217" s="379">
        <f t="shared" si="32"/>
        <v>81.53103750822551</v>
      </c>
      <c r="M217" s="162">
        <f t="shared" si="33"/>
        <v>62.989010989011</v>
      </c>
      <c r="N217" s="380">
        <f t="shared" si="36"/>
        <v>100</v>
      </c>
    </row>
    <row r="218" spans="1:14" s="163" customFormat="1" ht="57.75" customHeight="1">
      <c r="A218" s="112" t="s">
        <v>355</v>
      </c>
      <c r="B218" s="245" t="s">
        <v>378</v>
      </c>
      <c r="C218" s="246" t="s">
        <v>468</v>
      </c>
      <c r="D218" s="249"/>
      <c r="E218" s="191">
        <f t="shared" si="34"/>
        <v>4391.7</v>
      </c>
      <c r="F218" s="122">
        <f>SUM(F220+F221+F222+F223+F224+F225+F226)</f>
        <v>2190</v>
      </c>
      <c r="G218" s="122">
        <f>SUM(G220+G221+G222+G223+G224+G225+G226)</f>
        <v>2201.7</v>
      </c>
      <c r="H218" s="190">
        <f>SUM(H220+H221+H222+H223+H224+H225+H226)</f>
        <v>0</v>
      </c>
      <c r="I218" s="191">
        <f t="shared" si="35"/>
        <v>2877.7</v>
      </c>
      <c r="J218" s="122">
        <f>SUM(J220+J221+J222+J223+J224+J225+J226)</f>
        <v>1284.7</v>
      </c>
      <c r="K218" s="253">
        <f>SUM(K220+K221+K222+K223+K224+K225+K226)</f>
        <v>1593</v>
      </c>
      <c r="L218" s="379">
        <f t="shared" si="32"/>
        <v>65.52587836145456</v>
      </c>
      <c r="M218" s="162">
        <f t="shared" si="33"/>
        <v>58.662100456621005</v>
      </c>
      <c r="N218" s="380">
        <f t="shared" si="36"/>
        <v>72.35318163237498</v>
      </c>
    </row>
    <row r="219" spans="1:14" s="163" customFormat="1" ht="26.25" customHeight="1">
      <c r="A219" s="112" t="s">
        <v>519</v>
      </c>
      <c r="B219" s="245" t="s">
        <v>378</v>
      </c>
      <c r="C219" s="246" t="s">
        <v>468</v>
      </c>
      <c r="D219" s="249"/>
      <c r="E219" s="191">
        <f t="shared" si="34"/>
        <v>0</v>
      </c>
      <c r="F219" s="122">
        <v>0</v>
      </c>
      <c r="G219" s="198">
        <v>0</v>
      </c>
      <c r="H219" s="195"/>
      <c r="I219" s="191">
        <f t="shared" si="35"/>
        <v>0</v>
      </c>
      <c r="J219" s="122"/>
      <c r="K219" s="253"/>
      <c r="L219" s="379"/>
      <c r="M219" s="162"/>
      <c r="N219" s="380"/>
    </row>
    <row r="220" spans="1:14" s="163" customFormat="1" ht="24.75" customHeight="1">
      <c r="A220" s="112" t="s">
        <v>77</v>
      </c>
      <c r="B220" s="113" t="s">
        <v>378</v>
      </c>
      <c r="C220" s="209" t="s">
        <v>468</v>
      </c>
      <c r="D220" s="249"/>
      <c r="E220" s="191">
        <f t="shared" si="34"/>
        <v>1141.7</v>
      </c>
      <c r="F220" s="122">
        <v>240</v>
      </c>
      <c r="G220" s="250">
        <v>901.7</v>
      </c>
      <c r="H220" s="195"/>
      <c r="I220" s="191">
        <f t="shared" si="35"/>
        <v>533</v>
      </c>
      <c r="J220" s="122">
        <v>240</v>
      </c>
      <c r="K220" s="253">
        <v>293</v>
      </c>
      <c r="L220" s="379">
        <f t="shared" si="32"/>
        <v>46.68476832793203</v>
      </c>
      <c r="M220" s="162">
        <f t="shared" si="33"/>
        <v>100</v>
      </c>
      <c r="N220" s="380">
        <f aca="true" t="shared" si="37" ref="N220:N228">K220*100/G220</f>
        <v>32.494177664411666</v>
      </c>
    </row>
    <row r="221" spans="1:14" s="163" customFormat="1" ht="24.75" customHeight="1">
      <c r="A221" s="112" t="s">
        <v>76</v>
      </c>
      <c r="B221" s="245" t="s">
        <v>378</v>
      </c>
      <c r="C221" s="246" t="s">
        <v>468</v>
      </c>
      <c r="D221" s="249"/>
      <c r="E221" s="191">
        <f t="shared" si="34"/>
        <v>400</v>
      </c>
      <c r="F221" s="122">
        <v>240</v>
      </c>
      <c r="G221" s="250">
        <v>160</v>
      </c>
      <c r="H221" s="190"/>
      <c r="I221" s="191">
        <f t="shared" si="35"/>
        <v>400</v>
      </c>
      <c r="J221" s="122">
        <v>240</v>
      </c>
      <c r="K221" s="253">
        <v>160</v>
      </c>
      <c r="L221" s="379">
        <f t="shared" si="32"/>
        <v>100</v>
      </c>
      <c r="M221" s="162">
        <f t="shared" si="33"/>
        <v>100</v>
      </c>
      <c r="N221" s="380">
        <f t="shared" si="37"/>
        <v>100</v>
      </c>
    </row>
    <row r="222" spans="1:14" s="163" customFormat="1" ht="24.75" customHeight="1">
      <c r="A222" s="112" t="s">
        <v>479</v>
      </c>
      <c r="B222" s="113" t="s">
        <v>378</v>
      </c>
      <c r="C222" s="209" t="s">
        <v>468</v>
      </c>
      <c r="D222" s="249"/>
      <c r="E222" s="191">
        <f t="shared" si="34"/>
        <v>600</v>
      </c>
      <c r="F222" s="122">
        <v>360</v>
      </c>
      <c r="G222" s="250">
        <v>240</v>
      </c>
      <c r="H222" s="190"/>
      <c r="I222" s="191">
        <f t="shared" si="35"/>
        <v>600</v>
      </c>
      <c r="J222" s="122">
        <v>360</v>
      </c>
      <c r="K222" s="253">
        <v>240</v>
      </c>
      <c r="L222" s="379">
        <f t="shared" si="32"/>
        <v>100</v>
      </c>
      <c r="M222" s="162">
        <f t="shared" si="33"/>
        <v>100</v>
      </c>
      <c r="N222" s="380">
        <f t="shared" si="37"/>
        <v>100</v>
      </c>
    </row>
    <row r="223" spans="1:14" s="163" customFormat="1" ht="24.75" customHeight="1">
      <c r="A223" s="112" t="s">
        <v>480</v>
      </c>
      <c r="B223" s="245" t="s">
        <v>378</v>
      </c>
      <c r="C223" s="246" t="s">
        <v>468</v>
      </c>
      <c r="D223" s="249"/>
      <c r="E223" s="191">
        <f t="shared" si="34"/>
        <v>600</v>
      </c>
      <c r="F223" s="122">
        <v>360</v>
      </c>
      <c r="G223" s="250">
        <v>240</v>
      </c>
      <c r="H223" s="190"/>
      <c r="I223" s="191">
        <f t="shared" si="35"/>
        <v>240</v>
      </c>
      <c r="J223" s="122">
        <v>0</v>
      </c>
      <c r="K223" s="253">
        <v>240</v>
      </c>
      <c r="L223" s="379">
        <f t="shared" si="32"/>
        <v>40</v>
      </c>
      <c r="M223" s="162">
        <f t="shared" si="33"/>
        <v>0</v>
      </c>
      <c r="N223" s="380">
        <f t="shared" si="37"/>
        <v>100</v>
      </c>
    </row>
    <row r="224" spans="1:14" s="163" customFormat="1" ht="24.75" customHeight="1">
      <c r="A224" s="112" t="s">
        <v>481</v>
      </c>
      <c r="B224" s="113" t="s">
        <v>378</v>
      </c>
      <c r="C224" s="209" t="s">
        <v>468</v>
      </c>
      <c r="D224" s="249"/>
      <c r="E224" s="191">
        <f t="shared" si="34"/>
        <v>900</v>
      </c>
      <c r="F224" s="122">
        <v>540</v>
      </c>
      <c r="G224" s="250">
        <v>360</v>
      </c>
      <c r="H224" s="190"/>
      <c r="I224" s="191">
        <f t="shared" si="35"/>
        <v>395.2</v>
      </c>
      <c r="J224" s="122">
        <v>35.2</v>
      </c>
      <c r="K224" s="253">
        <v>360</v>
      </c>
      <c r="L224" s="379">
        <f t="shared" si="32"/>
        <v>43.91111111111111</v>
      </c>
      <c r="M224" s="162">
        <f t="shared" si="33"/>
        <v>6.518518518518519</v>
      </c>
      <c r="N224" s="380">
        <f t="shared" si="37"/>
        <v>100</v>
      </c>
    </row>
    <row r="225" spans="1:14" s="163" customFormat="1" ht="24.75" customHeight="1">
      <c r="A225" s="112" t="s">
        <v>482</v>
      </c>
      <c r="B225" s="245" t="s">
        <v>378</v>
      </c>
      <c r="C225" s="246" t="s">
        <v>468</v>
      </c>
      <c r="D225" s="249"/>
      <c r="E225" s="191">
        <f t="shared" si="34"/>
        <v>400</v>
      </c>
      <c r="F225" s="122">
        <v>240</v>
      </c>
      <c r="G225" s="250">
        <v>160</v>
      </c>
      <c r="H225" s="190"/>
      <c r="I225" s="191">
        <f t="shared" si="35"/>
        <v>369.5</v>
      </c>
      <c r="J225" s="122">
        <v>209.5</v>
      </c>
      <c r="K225" s="253">
        <v>160</v>
      </c>
      <c r="L225" s="379">
        <f t="shared" si="32"/>
        <v>92.375</v>
      </c>
      <c r="M225" s="162">
        <f t="shared" si="33"/>
        <v>87.29166666666667</v>
      </c>
      <c r="N225" s="380">
        <f t="shared" si="37"/>
        <v>100</v>
      </c>
    </row>
    <row r="226" spans="1:14" s="163" customFormat="1" ht="24.75" customHeight="1">
      <c r="A226" s="112" t="s">
        <v>483</v>
      </c>
      <c r="B226" s="245" t="s">
        <v>378</v>
      </c>
      <c r="C226" s="246" t="s">
        <v>468</v>
      </c>
      <c r="D226" s="249"/>
      <c r="E226" s="191">
        <f t="shared" si="34"/>
        <v>350</v>
      </c>
      <c r="F226" s="122">
        <v>210</v>
      </c>
      <c r="G226" s="250">
        <v>140</v>
      </c>
      <c r="H226" s="190"/>
      <c r="I226" s="191">
        <f t="shared" si="35"/>
        <v>340</v>
      </c>
      <c r="J226" s="122">
        <v>200</v>
      </c>
      <c r="K226" s="253">
        <v>140</v>
      </c>
      <c r="L226" s="379">
        <f t="shared" si="32"/>
        <v>97.14285714285714</v>
      </c>
      <c r="M226" s="162">
        <f t="shared" si="33"/>
        <v>95.23809523809524</v>
      </c>
      <c r="N226" s="380">
        <f t="shared" si="37"/>
        <v>100</v>
      </c>
    </row>
    <row r="227" spans="1:14" s="163" customFormat="1" ht="48.75" customHeight="1" hidden="1">
      <c r="A227" s="112" t="s">
        <v>500</v>
      </c>
      <c r="B227" s="113" t="s">
        <v>378</v>
      </c>
      <c r="C227" s="209" t="s">
        <v>468</v>
      </c>
      <c r="D227" s="249"/>
      <c r="E227" s="191">
        <f t="shared" si="34"/>
        <v>0</v>
      </c>
      <c r="F227" s="122"/>
      <c r="G227" s="198">
        <v>0</v>
      </c>
      <c r="H227" s="190"/>
      <c r="I227" s="191">
        <f t="shared" si="35"/>
        <v>0</v>
      </c>
      <c r="J227" s="122"/>
      <c r="K227" s="253"/>
      <c r="L227" s="379" t="e">
        <f t="shared" si="32"/>
        <v>#DIV/0!</v>
      </c>
      <c r="M227" s="162" t="e">
        <f t="shared" si="33"/>
        <v>#DIV/0!</v>
      </c>
      <c r="N227" s="380" t="e">
        <f t="shared" si="37"/>
        <v>#DIV/0!</v>
      </c>
    </row>
    <row r="228" spans="1:14" s="163" customFormat="1" ht="58.5" customHeight="1">
      <c r="A228" s="112" t="s">
        <v>456</v>
      </c>
      <c r="B228" s="245" t="s">
        <v>378</v>
      </c>
      <c r="C228" s="246" t="s">
        <v>468</v>
      </c>
      <c r="D228" s="249"/>
      <c r="E228" s="191">
        <f t="shared" si="34"/>
        <v>50</v>
      </c>
      <c r="F228" s="122"/>
      <c r="G228" s="198">
        <v>50</v>
      </c>
      <c r="H228" s="190"/>
      <c r="I228" s="191">
        <f t="shared" si="35"/>
        <v>19.9</v>
      </c>
      <c r="J228" s="122"/>
      <c r="K228" s="253">
        <v>19.9</v>
      </c>
      <c r="L228" s="379">
        <f t="shared" si="32"/>
        <v>39.8</v>
      </c>
      <c r="M228" s="162"/>
      <c r="N228" s="380">
        <f t="shared" si="37"/>
        <v>39.8</v>
      </c>
    </row>
    <row r="229" spans="1:14" s="163" customFormat="1" ht="75.75" customHeight="1">
      <c r="A229" s="112" t="s">
        <v>448</v>
      </c>
      <c r="B229" s="113" t="s">
        <v>378</v>
      </c>
      <c r="C229" s="209" t="s">
        <v>468</v>
      </c>
      <c r="D229" s="249">
        <v>19252.7</v>
      </c>
      <c r="E229" s="121">
        <f>SUM(F229:G229)</f>
        <v>0</v>
      </c>
      <c r="F229" s="122">
        <v>0</v>
      </c>
      <c r="G229" s="123"/>
      <c r="H229" s="190"/>
      <c r="I229" s="121">
        <f>SUM(J229:K229)</f>
        <v>0</v>
      </c>
      <c r="J229" s="122"/>
      <c r="K229" s="253"/>
      <c r="L229" s="379"/>
      <c r="M229" s="162"/>
      <c r="N229" s="380"/>
    </row>
    <row r="230" spans="1:14" s="163" customFormat="1" ht="51" customHeight="1">
      <c r="A230" s="112" t="s">
        <v>80</v>
      </c>
      <c r="B230" s="113" t="s">
        <v>378</v>
      </c>
      <c r="C230" s="209" t="s">
        <v>468</v>
      </c>
      <c r="D230" s="251">
        <v>0</v>
      </c>
      <c r="E230" s="121">
        <f aca="true" t="shared" si="38" ref="E230:E237">SUM(F230:G230)</f>
        <v>19.8</v>
      </c>
      <c r="F230" s="122"/>
      <c r="G230" s="250">
        <v>19.8</v>
      </c>
      <c r="H230" s="190"/>
      <c r="I230" s="121">
        <f aca="true" t="shared" si="39" ref="I230:I237">SUM(J230:K230)</f>
        <v>0</v>
      </c>
      <c r="J230" s="122"/>
      <c r="K230" s="253">
        <v>0</v>
      </c>
      <c r="L230" s="379">
        <f t="shared" si="32"/>
        <v>0</v>
      </c>
      <c r="M230" s="162"/>
      <c r="N230" s="380">
        <f>K230*100/G230</f>
        <v>0</v>
      </c>
    </row>
    <row r="231" spans="1:14" s="163" customFormat="1" ht="28.5" customHeight="1">
      <c r="A231" s="227" t="s">
        <v>79</v>
      </c>
      <c r="B231" s="245" t="s">
        <v>378</v>
      </c>
      <c r="C231" s="246" t="s">
        <v>468</v>
      </c>
      <c r="D231" s="443">
        <v>4000</v>
      </c>
      <c r="E231" s="121">
        <f t="shared" si="38"/>
        <v>4270.7</v>
      </c>
      <c r="F231" s="122">
        <v>4270.7</v>
      </c>
      <c r="G231" s="253"/>
      <c r="H231" s="201"/>
      <c r="I231" s="121">
        <f t="shared" si="39"/>
        <v>1174.9</v>
      </c>
      <c r="J231" s="122">
        <v>1174.9</v>
      </c>
      <c r="K231" s="253"/>
      <c r="L231" s="379">
        <f t="shared" si="32"/>
        <v>27.510712529561903</v>
      </c>
      <c r="M231" s="162">
        <f t="shared" si="33"/>
        <v>27.510712529561903</v>
      </c>
      <c r="N231" s="380"/>
    </row>
    <row r="232" spans="1:14" s="163" customFormat="1" ht="55.5" customHeight="1">
      <c r="A232" s="112" t="s">
        <v>78</v>
      </c>
      <c r="B232" s="245" t="s">
        <v>378</v>
      </c>
      <c r="C232" s="246" t="s">
        <v>468</v>
      </c>
      <c r="D232" s="252"/>
      <c r="E232" s="121">
        <f t="shared" si="38"/>
        <v>2741.2</v>
      </c>
      <c r="F232" s="122"/>
      <c r="G232" s="250">
        <v>2741.2</v>
      </c>
      <c r="H232" s="201"/>
      <c r="I232" s="121"/>
      <c r="J232" s="122"/>
      <c r="K232" s="250"/>
      <c r="L232" s="379"/>
      <c r="M232" s="162"/>
      <c r="N232" s="380"/>
    </row>
    <row r="233" spans="1:14" s="163" customFormat="1" ht="30.75" customHeight="1">
      <c r="A233" s="157" t="s">
        <v>351</v>
      </c>
      <c r="B233" s="228" t="s">
        <v>378</v>
      </c>
      <c r="C233" s="229" t="s">
        <v>372</v>
      </c>
      <c r="D233" s="108">
        <f>SUM(D234+D235+D236+D258+D260+D268+D269)</f>
        <v>135902.7</v>
      </c>
      <c r="E233" s="121">
        <f t="shared" si="38"/>
        <v>131760.80000000002</v>
      </c>
      <c r="F233" s="110">
        <f>SUM(F234+F235+F236+F258+F260+F268+F269)</f>
        <v>85225.1</v>
      </c>
      <c r="G233" s="254">
        <f>SUM(G234+G235+G236+G258+G260+G268+G269+G259)</f>
        <v>46535.700000000004</v>
      </c>
      <c r="H233" s="165">
        <f>SUM(H234+H235+H236+H258+H260+H268+H269)</f>
        <v>0</v>
      </c>
      <c r="I233" s="121">
        <f t="shared" si="39"/>
        <v>93590.00000000001</v>
      </c>
      <c r="J233" s="110">
        <f>SUM(J234+J235+J236+J258+J260+J268+J269)</f>
        <v>67389.70000000001</v>
      </c>
      <c r="K233" s="254">
        <f>SUM(K234+K235+K236+K258+K260+K268+K269)</f>
        <v>26200.3</v>
      </c>
      <c r="L233" s="379">
        <f t="shared" si="32"/>
        <v>71.0302305389767</v>
      </c>
      <c r="M233" s="162">
        <f t="shared" si="33"/>
        <v>79.0725971574102</v>
      </c>
      <c r="N233" s="380">
        <f>K233*100/G233</f>
        <v>56.30150615548922</v>
      </c>
    </row>
    <row r="234" spans="1:14" s="163" customFormat="1" ht="27" customHeight="1">
      <c r="A234" s="112" t="s">
        <v>352</v>
      </c>
      <c r="B234" s="113" t="s">
        <v>378</v>
      </c>
      <c r="C234" s="209" t="s">
        <v>372</v>
      </c>
      <c r="D234" s="120">
        <v>16331.6</v>
      </c>
      <c r="E234" s="121">
        <f t="shared" si="38"/>
        <v>17116.4</v>
      </c>
      <c r="F234" s="122">
        <v>17116.4</v>
      </c>
      <c r="G234" s="253"/>
      <c r="H234" s="195"/>
      <c r="I234" s="121">
        <f t="shared" si="39"/>
        <v>14947.3</v>
      </c>
      <c r="J234" s="122">
        <v>14947.3</v>
      </c>
      <c r="K234" s="253"/>
      <c r="L234" s="379">
        <f t="shared" si="32"/>
        <v>87.32735855670585</v>
      </c>
      <c r="M234" s="162">
        <f t="shared" si="33"/>
        <v>87.32735855670585</v>
      </c>
      <c r="N234" s="380">
        <v>0</v>
      </c>
    </row>
    <row r="235" spans="1:14" s="163" customFormat="1" ht="28.5" customHeight="1">
      <c r="A235" s="112" t="s">
        <v>353</v>
      </c>
      <c r="B235" s="113" t="s">
        <v>378</v>
      </c>
      <c r="C235" s="209" t="s">
        <v>372</v>
      </c>
      <c r="D235" s="120">
        <f>SUM('[5]ДО (ХЭГ,ОК,ЦБ)'!$Q$27)</f>
        <v>27743.1</v>
      </c>
      <c r="E235" s="121">
        <f t="shared" si="38"/>
        <v>29961.2</v>
      </c>
      <c r="F235" s="122">
        <v>29961.2</v>
      </c>
      <c r="G235" s="253"/>
      <c r="H235" s="190"/>
      <c r="I235" s="121">
        <f t="shared" si="39"/>
        <v>25801.5</v>
      </c>
      <c r="J235" s="122">
        <v>25801.5</v>
      </c>
      <c r="K235" s="253"/>
      <c r="L235" s="379">
        <f t="shared" si="32"/>
        <v>86.11637718115429</v>
      </c>
      <c r="M235" s="162">
        <f t="shared" si="33"/>
        <v>86.11637718115429</v>
      </c>
      <c r="N235" s="380"/>
    </row>
    <row r="236" spans="1:14" s="163" customFormat="1" ht="26.25" customHeight="1">
      <c r="A236" s="112" t="s">
        <v>509</v>
      </c>
      <c r="B236" s="113" t="s">
        <v>378</v>
      </c>
      <c r="C236" s="209" t="s">
        <v>372</v>
      </c>
      <c r="D236" s="120">
        <v>4423</v>
      </c>
      <c r="E236" s="121">
        <f t="shared" si="38"/>
        <v>4422.999999999999</v>
      </c>
      <c r="F236" s="122">
        <f>SUM(F237+F238+F239+F240+F241+F242+F243+F244+F245+F246+F247+F248+F249+F250+F251+F252+F253+F254+F255+F256+F257)</f>
        <v>4422.999999999999</v>
      </c>
      <c r="G236" s="253"/>
      <c r="H236" s="190">
        <f>SUM(H237+H238+H239+H240+H241+H242+H243+H244+H245+H246+H247+H248+H249+H250+H251+H252+H253+H254+H255+H256)</f>
        <v>0</v>
      </c>
      <c r="I236" s="121">
        <f>SUM(J236:K236)</f>
        <v>1552</v>
      </c>
      <c r="J236" s="122">
        <f>SUM(J237+J238+J239+J240+J241+J242+J243+J244+J245+J246+J247+J248+J249+J250+J251+J252+J253+J254+J255+J256+J257)</f>
        <v>1552</v>
      </c>
      <c r="K236" s="253"/>
      <c r="L236" s="379">
        <f t="shared" si="32"/>
        <v>35.0893059009722</v>
      </c>
      <c r="M236" s="162">
        <f t="shared" si="33"/>
        <v>35.0893059009722</v>
      </c>
      <c r="N236" s="380"/>
    </row>
    <row r="237" spans="1:14" s="163" customFormat="1" ht="28.5" customHeight="1">
      <c r="A237" s="112" t="s">
        <v>112</v>
      </c>
      <c r="B237" s="113" t="s">
        <v>378</v>
      </c>
      <c r="C237" s="209" t="s">
        <v>372</v>
      </c>
      <c r="D237" s="120">
        <v>4423</v>
      </c>
      <c r="E237" s="121">
        <f t="shared" si="38"/>
        <v>3924.8</v>
      </c>
      <c r="F237" s="122">
        <v>3924.8</v>
      </c>
      <c r="G237" s="253"/>
      <c r="H237" s="195"/>
      <c r="I237" s="121">
        <f t="shared" si="39"/>
        <v>1031.1</v>
      </c>
      <c r="J237" s="122">
        <v>1031.1</v>
      </c>
      <c r="K237" s="253"/>
      <c r="L237" s="379">
        <f t="shared" si="32"/>
        <v>26.27140236445169</v>
      </c>
      <c r="M237" s="162">
        <f t="shared" si="33"/>
        <v>26.27140236445169</v>
      </c>
      <c r="N237" s="380"/>
    </row>
    <row r="238" spans="1:14" s="163" customFormat="1" ht="24.75" customHeight="1">
      <c r="A238" s="112" t="s">
        <v>81</v>
      </c>
      <c r="B238" s="113" t="s">
        <v>378</v>
      </c>
      <c r="C238" s="209" t="s">
        <v>372</v>
      </c>
      <c r="D238" s="120"/>
      <c r="E238" s="121">
        <f aca="true" t="shared" si="40" ref="E238:E257">SUM(F238:G238)</f>
        <v>3.2</v>
      </c>
      <c r="F238" s="122">
        <v>3.2</v>
      </c>
      <c r="G238" s="253"/>
      <c r="H238" s="190"/>
      <c r="I238" s="121">
        <f aca="true" t="shared" si="41" ref="I238:I257">SUM(J238:K238)</f>
        <v>3.1</v>
      </c>
      <c r="J238" s="122">
        <v>3.1</v>
      </c>
      <c r="K238" s="253"/>
      <c r="L238" s="379">
        <f t="shared" si="32"/>
        <v>96.875</v>
      </c>
      <c r="M238" s="162">
        <f t="shared" si="33"/>
        <v>96.875</v>
      </c>
      <c r="N238" s="380"/>
    </row>
    <row r="239" spans="1:14" s="163" customFormat="1" ht="26.25" customHeight="1">
      <c r="A239" s="112" t="s">
        <v>485</v>
      </c>
      <c r="B239" s="113" t="s">
        <v>378</v>
      </c>
      <c r="C239" s="209" t="s">
        <v>372</v>
      </c>
      <c r="D239" s="120"/>
      <c r="E239" s="121">
        <f t="shared" si="40"/>
        <v>1.5</v>
      </c>
      <c r="F239" s="122">
        <v>1.5</v>
      </c>
      <c r="G239" s="253"/>
      <c r="H239" s="190"/>
      <c r="I239" s="121">
        <f t="shared" si="41"/>
        <v>1.5</v>
      </c>
      <c r="J239" s="122">
        <v>1.5</v>
      </c>
      <c r="K239" s="253"/>
      <c r="L239" s="379">
        <f t="shared" si="32"/>
        <v>100</v>
      </c>
      <c r="M239" s="162">
        <f t="shared" si="33"/>
        <v>100</v>
      </c>
      <c r="N239" s="380"/>
    </row>
    <row r="240" spans="1:14" s="163" customFormat="1" ht="26.25" customHeight="1">
      <c r="A240" s="112" t="s">
        <v>82</v>
      </c>
      <c r="B240" s="113" t="s">
        <v>378</v>
      </c>
      <c r="C240" s="209" t="s">
        <v>372</v>
      </c>
      <c r="D240" s="120"/>
      <c r="E240" s="121">
        <f t="shared" si="40"/>
        <v>1.1</v>
      </c>
      <c r="F240" s="255">
        <v>1.1</v>
      </c>
      <c r="G240" s="253"/>
      <c r="H240" s="190"/>
      <c r="I240" s="121">
        <f t="shared" si="41"/>
        <v>1.1</v>
      </c>
      <c r="J240" s="122">
        <v>1.1</v>
      </c>
      <c r="K240" s="253"/>
      <c r="L240" s="379">
        <f t="shared" si="32"/>
        <v>100</v>
      </c>
      <c r="M240" s="162">
        <f t="shared" si="33"/>
        <v>100</v>
      </c>
      <c r="N240" s="380"/>
    </row>
    <row r="241" spans="1:14" s="163" customFormat="1" ht="26.25" customHeight="1">
      <c r="A241" s="112" t="s">
        <v>487</v>
      </c>
      <c r="B241" s="113" t="s">
        <v>378</v>
      </c>
      <c r="C241" s="209" t="s">
        <v>372</v>
      </c>
      <c r="D241" s="120"/>
      <c r="E241" s="121">
        <f t="shared" si="40"/>
        <v>2.4</v>
      </c>
      <c r="F241" s="122">
        <v>2.4</v>
      </c>
      <c r="G241" s="253"/>
      <c r="H241" s="190"/>
      <c r="I241" s="121">
        <f t="shared" si="41"/>
        <v>2.4</v>
      </c>
      <c r="J241" s="122">
        <v>2.4</v>
      </c>
      <c r="K241" s="253"/>
      <c r="L241" s="379">
        <f t="shared" si="32"/>
        <v>100</v>
      </c>
      <c r="M241" s="162">
        <f t="shared" si="33"/>
        <v>100</v>
      </c>
      <c r="N241" s="380"/>
    </row>
    <row r="242" spans="1:14" s="163" customFormat="1" ht="26.25" customHeight="1">
      <c r="A242" s="112" t="s">
        <v>488</v>
      </c>
      <c r="B242" s="113" t="s">
        <v>378</v>
      </c>
      <c r="C242" s="209" t="s">
        <v>372</v>
      </c>
      <c r="D242" s="120"/>
      <c r="E242" s="121">
        <f t="shared" si="40"/>
        <v>3.2</v>
      </c>
      <c r="F242" s="122">
        <v>3.2</v>
      </c>
      <c r="G242" s="253"/>
      <c r="H242" s="190"/>
      <c r="I242" s="121">
        <f t="shared" si="41"/>
        <v>3.1</v>
      </c>
      <c r="J242" s="122">
        <v>3.1</v>
      </c>
      <c r="K242" s="253"/>
      <c r="L242" s="379">
        <f t="shared" si="32"/>
        <v>96.875</v>
      </c>
      <c r="M242" s="162">
        <f t="shared" si="33"/>
        <v>96.875</v>
      </c>
      <c r="N242" s="380"/>
    </row>
    <row r="243" spans="1:14" s="163" customFormat="1" ht="26.25" customHeight="1">
      <c r="A243" s="112" t="s">
        <v>489</v>
      </c>
      <c r="B243" s="113" t="s">
        <v>378</v>
      </c>
      <c r="C243" s="209" t="s">
        <v>372</v>
      </c>
      <c r="D243" s="120"/>
      <c r="E243" s="121">
        <f t="shared" si="40"/>
        <v>1.7</v>
      </c>
      <c r="F243" s="122">
        <v>1.7</v>
      </c>
      <c r="G243" s="253"/>
      <c r="H243" s="190"/>
      <c r="I243" s="121">
        <f t="shared" si="41"/>
        <v>1.7</v>
      </c>
      <c r="J243" s="122">
        <v>1.7</v>
      </c>
      <c r="K243" s="253"/>
      <c r="L243" s="379">
        <f t="shared" si="32"/>
        <v>100</v>
      </c>
      <c r="M243" s="162">
        <f t="shared" si="33"/>
        <v>100</v>
      </c>
      <c r="N243" s="380"/>
    </row>
    <row r="244" spans="1:14" s="163" customFormat="1" ht="26.25" customHeight="1">
      <c r="A244" s="112" t="s">
        <v>83</v>
      </c>
      <c r="B244" s="113" t="s">
        <v>378</v>
      </c>
      <c r="C244" s="209" t="s">
        <v>372</v>
      </c>
      <c r="D244" s="120"/>
      <c r="E244" s="121">
        <f t="shared" si="40"/>
        <v>3</v>
      </c>
      <c r="F244" s="122">
        <v>3</v>
      </c>
      <c r="G244" s="253"/>
      <c r="H244" s="190"/>
      <c r="I244" s="121">
        <f t="shared" si="41"/>
        <v>2.9</v>
      </c>
      <c r="J244" s="122">
        <v>2.9</v>
      </c>
      <c r="K244" s="253"/>
      <c r="L244" s="379">
        <f t="shared" si="32"/>
        <v>96.66666666666667</v>
      </c>
      <c r="M244" s="162">
        <f t="shared" si="33"/>
        <v>96.66666666666667</v>
      </c>
      <c r="N244" s="380"/>
    </row>
    <row r="245" spans="1:14" s="163" customFormat="1" ht="26.25" customHeight="1">
      <c r="A245" s="112" t="s">
        <v>491</v>
      </c>
      <c r="B245" s="113" t="s">
        <v>378</v>
      </c>
      <c r="C245" s="209" t="s">
        <v>372</v>
      </c>
      <c r="D245" s="120"/>
      <c r="E245" s="121">
        <f t="shared" si="40"/>
        <v>1.9</v>
      </c>
      <c r="F245" s="122">
        <v>1.9</v>
      </c>
      <c r="G245" s="253"/>
      <c r="H245" s="190"/>
      <c r="I245" s="121">
        <f t="shared" si="41"/>
        <v>1.8</v>
      </c>
      <c r="J245" s="122">
        <v>1.8</v>
      </c>
      <c r="K245" s="253"/>
      <c r="L245" s="379">
        <f t="shared" si="32"/>
        <v>94.73684210526316</v>
      </c>
      <c r="M245" s="162">
        <f t="shared" si="33"/>
        <v>94.73684210526316</v>
      </c>
      <c r="N245" s="380"/>
    </row>
    <row r="246" spans="1:14" s="163" customFormat="1" ht="26.25" customHeight="1">
      <c r="A246" s="112" t="s">
        <v>84</v>
      </c>
      <c r="B246" s="113" t="s">
        <v>378</v>
      </c>
      <c r="C246" s="209" t="s">
        <v>372</v>
      </c>
      <c r="D246" s="120"/>
      <c r="E246" s="121">
        <f t="shared" si="40"/>
        <v>0.8</v>
      </c>
      <c r="F246" s="122">
        <v>0.8</v>
      </c>
      <c r="G246" s="253"/>
      <c r="H246" s="190"/>
      <c r="I246" s="121">
        <f t="shared" si="41"/>
        <v>0.7</v>
      </c>
      <c r="J246" s="122">
        <v>0.7</v>
      </c>
      <c r="K246" s="253"/>
      <c r="L246" s="379">
        <f t="shared" si="32"/>
        <v>87.5</v>
      </c>
      <c r="M246" s="162">
        <f t="shared" si="33"/>
        <v>87.5</v>
      </c>
      <c r="N246" s="380"/>
    </row>
    <row r="247" spans="1:14" s="163" customFormat="1" ht="26.25" customHeight="1">
      <c r="A247" s="112" t="s">
        <v>493</v>
      </c>
      <c r="B247" s="113" t="s">
        <v>378</v>
      </c>
      <c r="C247" s="209" t="s">
        <v>372</v>
      </c>
      <c r="D247" s="120"/>
      <c r="E247" s="121">
        <f t="shared" si="40"/>
        <v>1.9</v>
      </c>
      <c r="F247" s="122">
        <v>1.9</v>
      </c>
      <c r="G247" s="253"/>
      <c r="H247" s="190"/>
      <c r="I247" s="121">
        <f t="shared" si="41"/>
        <v>1.8</v>
      </c>
      <c r="J247" s="122">
        <v>1.8</v>
      </c>
      <c r="K247" s="253"/>
      <c r="L247" s="379">
        <f t="shared" si="32"/>
        <v>94.73684210526316</v>
      </c>
      <c r="M247" s="162">
        <f t="shared" si="33"/>
        <v>94.73684210526316</v>
      </c>
      <c r="N247" s="380"/>
    </row>
    <row r="248" spans="1:14" s="163" customFormat="1" ht="26.25" customHeight="1">
      <c r="A248" s="112" t="s">
        <v>85</v>
      </c>
      <c r="B248" s="113" t="s">
        <v>378</v>
      </c>
      <c r="C248" s="209" t="s">
        <v>372</v>
      </c>
      <c r="D248" s="120"/>
      <c r="E248" s="121">
        <f t="shared" si="40"/>
        <v>2.2</v>
      </c>
      <c r="F248" s="122">
        <v>2.2</v>
      </c>
      <c r="G248" s="253"/>
      <c r="H248" s="190"/>
      <c r="I248" s="121">
        <f t="shared" si="41"/>
        <v>2.2</v>
      </c>
      <c r="J248" s="122">
        <v>2.2</v>
      </c>
      <c r="K248" s="253"/>
      <c r="L248" s="379">
        <f t="shared" si="32"/>
        <v>100</v>
      </c>
      <c r="M248" s="162">
        <f t="shared" si="33"/>
        <v>100</v>
      </c>
      <c r="N248" s="380"/>
    </row>
    <row r="249" spans="1:14" s="163" customFormat="1" ht="26.25" customHeight="1">
      <c r="A249" s="112" t="s">
        <v>477</v>
      </c>
      <c r="B249" s="113" t="s">
        <v>378</v>
      </c>
      <c r="C249" s="209" t="s">
        <v>372</v>
      </c>
      <c r="D249" s="120"/>
      <c r="E249" s="121">
        <f t="shared" si="40"/>
        <v>38.9</v>
      </c>
      <c r="F249" s="122">
        <v>38.9</v>
      </c>
      <c r="G249" s="253"/>
      <c r="H249" s="190"/>
      <c r="I249" s="121">
        <f t="shared" si="41"/>
        <v>0</v>
      </c>
      <c r="J249" s="122"/>
      <c r="K249" s="253"/>
      <c r="L249" s="379">
        <f t="shared" si="32"/>
        <v>0</v>
      </c>
      <c r="M249" s="162">
        <f t="shared" si="33"/>
        <v>0</v>
      </c>
      <c r="N249" s="380"/>
    </row>
    <row r="250" spans="1:14" s="163" customFormat="1" ht="26.25" customHeight="1">
      <c r="A250" s="112" t="s">
        <v>478</v>
      </c>
      <c r="B250" s="113" t="s">
        <v>378</v>
      </c>
      <c r="C250" s="209" t="s">
        <v>372</v>
      </c>
      <c r="D250" s="120"/>
      <c r="E250" s="121">
        <f t="shared" si="40"/>
        <v>35.5</v>
      </c>
      <c r="F250" s="122">
        <v>35.5</v>
      </c>
      <c r="G250" s="253"/>
      <c r="H250" s="201"/>
      <c r="I250" s="121">
        <f t="shared" si="41"/>
        <v>33.4</v>
      </c>
      <c r="J250" s="122">
        <v>33.4</v>
      </c>
      <c r="K250" s="253"/>
      <c r="L250" s="379">
        <f t="shared" si="32"/>
        <v>94.08450704225352</v>
      </c>
      <c r="M250" s="162">
        <f t="shared" si="33"/>
        <v>94.08450704225352</v>
      </c>
      <c r="N250" s="380"/>
    </row>
    <row r="251" spans="1:14" s="163" customFormat="1" ht="26.25" customHeight="1">
      <c r="A251" s="112" t="s">
        <v>479</v>
      </c>
      <c r="B251" s="113" t="s">
        <v>378</v>
      </c>
      <c r="C251" s="209" t="s">
        <v>372</v>
      </c>
      <c r="D251" s="120"/>
      <c r="E251" s="121">
        <f t="shared" si="40"/>
        <v>32.1</v>
      </c>
      <c r="F251" s="122">
        <v>32.1</v>
      </c>
      <c r="G251" s="253"/>
      <c r="H251" s="190"/>
      <c r="I251" s="121">
        <f t="shared" si="41"/>
        <v>32.1</v>
      </c>
      <c r="J251" s="122">
        <v>32.1</v>
      </c>
      <c r="K251" s="253"/>
      <c r="L251" s="379">
        <f t="shared" si="32"/>
        <v>100</v>
      </c>
      <c r="M251" s="162">
        <f t="shared" si="33"/>
        <v>100</v>
      </c>
      <c r="N251" s="380"/>
    </row>
    <row r="252" spans="1:14" s="163" customFormat="1" ht="26.25" customHeight="1">
      <c r="A252" s="112" t="s">
        <v>480</v>
      </c>
      <c r="B252" s="113" t="s">
        <v>378</v>
      </c>
      <c r="C252" s="209" t="s">
        <v>372</v>
      </c>
      <c r="D252" s="120"/>
      <c r="E252" s="121">
        <f t="shared" si="40"/>
        <v>100</v>
      </c>
      <c r="F252" s="122">
        <v>100</v>
      </c>
      <c r="G252" s="253"/>
      <c r="H252" s="190"/>
      <c r="I252" s="121">
        <f t="shared" si="41"/>
        <v>100</v>
      </c>
      <c r="J252" s="122">
        <v>100</v>
      </c>
      <c r="K252" s="253"/>
      <c r="L252" s="379">
        <f t="shared" si="32"/>
        <v>100</v>
      </c>
      <c r="M252" s="162">
        <f t="shared" si="33"/>
        <v>100</v>
      </c>
      <c r="N252" s="380"/>
    </row>
    <row r="253" spans="1:14" s="163" customFormat="1" ht="26.25" customHeight="1">
      <c r="A253" s="112" t="s">
        <v>481</v>
      </c>
      <c r="B253" s="113" t="s">
        <v>378</v>
      </c>
      <c r="C253" s="209" t="s">
        <v>372</v>
      </c>
      <c r="D253" s="120"/>
      <c r="E253" s="121">
        <f t="shared" si="40"/>
        <v>50.2</v>
      </c>
      <c r="F253" s="122">
        <v>50.2</v>
      </c>
      <c r="G253" s="253"/>
      <c r="H253" s="190"/>
      <c r="I253" s="121">
        <f t="shared" si="41"/>
        <v>49.8</v>
      </c>
      <c r="J253" s="122">
        <v>49.8</v>
      </c>
      <c r="K253" s="253"/>
      <c r="L253" s="379">
        <f t="shared" si="32"/>
        <v>99.20318725099601</v>
      </c>
      <c r="M253" s="162">
        <f t="shared" si="33"/>
        <v>99.20318725099601</v>
      </c>
      <c r="N253" s="380"/>
    </row>
    <row r="254" spans="1:14" s="163" customFormat="1" ht="26.25" customHeight="1">
      <c r="A254" s="112" t="s">
        <v>482</v>
      </c>
      <c r="B254" s="113" t="s">
        <v>378</v>
      </c>
      <c r="C254" s="209" t="s">
        <v>372</v>
      </c>
      <c r="D254" s="120"/>
      <c r="E254" s="121">
        <f t="shared" si="40"/>
        <v>26.3</v>
      </c>
      <c r="F254" s="122">
        <v>26.3</v>
      </c>
      <c r="G254" s="253"/>
      <c r="H254" s="190"/>
      <c r="I254" s="121">
        <f t="shared" si="41"/>
        <v>24.5</v>
      </c>
      <c r="J254" s="122">
        <v>24.5</v>
      </c>
      <c r="K254" s="253"/>
      <c r="L254" s="379">
        <f t="shared" si="32"/>
        <v>93.15589353612167</v>
      </c>
      <c r="M254" s="162">
        <f t="shared" si="33"/>
        <v>93.15589353612167</v>
      </c>
      <c r="N254" s="380"/>
    </row>
    <row r="255" spans="1:14" s="163" customFormat="1" ht="26.25" customHeight="1">
      <c r="A255" s="112" t="s">
        <v>483</v>
      </c>
      <c r="B255" s="113" t="s">
        <v>378</v>
      </c>
      <c r="C255" s="209" t="s">
        <v>372</v>
      </c>
      <c r="D255" s="120"/>
      <c r="E255" s="121">
        <f t="shared" si="40"/>
        <v>27.5</v>
      </c>
      <c r="F255" s="122">
        <v>27.5</v>
      </c>
      <c r="G255" s="253"/>
      <c r="H255" s="190"/>
      <c r="I255" s="121">
        <f t="shared" si="41"/>
        <v>27.2</v>
      </c>
      <c r="J255" s="122">
        <v>27.2</v>
      </c>
      <c r="K255" s="253"/>
      <c r="L255" s="379">
        <f t="shared" si="32"/>
        <v>98.9090909090909</v>
      </c>
      <c r="M255" s="162">
        <f t="shared" si="33"/>
        <v>98.9090909090909</v>
      </c>
      <c r="N255" s="380"/>
    </row>
    <row r="256" spans="1:14" s="163" customFormat="1" ht="33.75" customHeight="1">
      <c r="A256" s="112" t="s">
        <v>155</v>
      </c>
      <c r="B256" s="113" t="s">
        <v>378</v>
      </c>
      <c r="C256" s="209" t="s">
        <v>372</v>
      </c>
      <c r="D256" s="120"/>
      <c r="E256" s="121">
        <f t="shared" si="40"/>
        <v>77.4</v>
      </c>
      <c r="F256" s="122">
        <v>77.4</v>
      </c>
      <c r="G256" s="253"/>
      <c r="H256" s="190"/>
      <c r="I256" s="121">
        <f t="shared" si="41"/>
        <v>77.4</v>
      </c>
      <c r="J256" s="122">
        <v>77.4</v>
      </c>
      <c r="K256" s="253"/>
      <c r="L256" s="379">
        <f t="shared" si="32"/>
        <v>100</v>
      </c>
      <c r="M256" s="162">
        <f t="shared" si="33"/>
        <v>100</v>
      </c>
      <c r="N256" s="380"/>
    </row>
    <row r="257" spans="1:14" s="163" customFormat="1" ht="46.5" customHeight="1">
      <c r="A257" s="112" t="s">
        <v>156</v>
      </c>
      <c r="B257" s="113" t="s">
        <v>378</v>
      </c>
      <c r="C257" s="209" t="s">
        <v>372</v>
      </c>
      <c r="D257" s="120"/>
      <c r="E257" s="121">
        <f t="shared" si="40"/>
        <v>87.4</v>
      </c>
      <c r="F257" s="122">
        <v>87.4</v>
      </c>
      <c r="G257" s="253"/>
      <c r="H257" s="201"/>
      <c r="I257" s="121">
        <f t="shared" si="41"/>
        <v>154.2</v>
      </c>
      <c r="J257" s="122">
        <v>154.2</v>
      </c>
      <c r="K257" s="253"/>
      <c r="L257" s="379">
        <f t="shared" si="32"/>
        <v>176.4302059496567</v>
      </c>
      <c r="M257" s="162">
        <f t="shared" si="33"/>
        <v>176.4302059496567</v>
      </c>
      <c r="N257" s="380"/>
    </row>
    <row r="258" spans="1:14" s="163" customFormat="1" ht="81.75" customHeight="1">
      <c r="A258" s="112" t="s">
        <v>449</v>
      </c>
      <c r="B258" s="113" t="s">
        <v>378</v>
      </c>
      <c r="C258" s="209" t="s">
        <v>372</v>
      </c>
      <c r="D258" s="120">
        <f>SUM('[5]Комбинат общ пит'!$Q$28)</f>
        <v>30729.2</v>
      </c>
      <c r="E258" s="121">
        <f>SUM(F258:G258)</f>
        <v>79701.8</v>
      </c>
      <c r="F258" s="122">
        <v>33724.5</v>
      </c>
      <c r="G258" s="253">
        <v>45977.3</v>
      </c>
      <c r="H258" s="201"/>
      <c r="I258" s="121">
        <f>SUM(J258:K258)</f>
        <v>50866.600000000006</v>
      </c>
      <c r="J258" s="122">
        <v>25088.9</v>
      </c>
      <c r="K258" s="253">
        <v>25777.7</v>
      </c>
      <c r="L258" s="379">
        <f t="shared" si="32"/>
        <v>63.82114331169435</v>
      </c>
      <c r="M258" s="162">
        <f t="shared" si="33"/>
        <v>74.393690047295</v>
      </c>
      <c r="N258" s="380">
        <f aca="true" t="shared" si="42" ref="N258:N267">K258*100/G258</f>
        <v>56.066145684935826</v>
      </c>
    </row>
    <row r="259" spans="1:14" s="163" customFormat="1" ht="81.75" customHeight="1">
      <c r="A259" s="112" t="s">
        <v>893</v>
      </c>
      <c r="B259" s="113" t="s">
        <v>378</v>
      </c>
      <c r="C259" s="209" t="s">
        <v>372</v>
      </c>
      <c r="D259" s="120"/>
      <c r="E259" s="121">
        <f>SUM(F259:G259)</f>
        <v>120</v>
      </c>
      <c r="F259" s="122"/>
      <c r="G259" s="253">
        <v>120</v>
      </c>
      <c r="H259" s="201"/>
      <c r="I259" s="121"/>
      <c r="J259" s="122"/>
      <c r="K259" s="253"/>
      <c r="L259" s="379"/>
      <c r="M259" s="162"/>
      <c r="N259" s="380"/>
    </row>
    <row r="260" spans="1:14" s="163" customFormat="1" ht="44.25" customHeight="1">
      <c r="A260" s="112" t="s">
        <v>355</v>
      </c>
      <c r="B260" s="113" t="s">
        <v>378</v>
      </c>
      <c r="C260" s="209" t="s">
        <v>372</v>
      </c>
      <c r="D260" s="120">
        <v>1506</v>
      </c>
      <c r="E260" s="121">
        <f aca="true" t="shared" si="43" ref="E260:E267">SUM(G260)</f>
        <v>438.4</v>
      </c>
      <c r="F260" s="122"/>
      <c r="G260" s="253">
        <f>SUM(G266+G267+G261+G262+G263+G264+G265)</f>
        <v>438.4</v>
      </c>
      <c r="H260" s="190">
        <f>SUM(H266+H267)</f>
        <v>0</v>
      </c>
      <c r="I260" s="121">
        <f aca="true" t="shared" si="44" ref="I260:I267">SUM(K260)</f>
        <v>422.6</v>
      </c>
      <c r="J260" s="122"/>
      <c r="K260" s="272">
        <f>SUM(K266+K267+K261+K262+K263+K264+K265)</f>
        <v>422.6</v>
      </c>
      <c r="L260" s="379">
        <f aca="true" t="shared" si="45" ref="L260:L320">I260*100/E260</f>
        <v>96.39598540145985</v>
      </c>
      <c r="M260" s="162"/>
      <c r="N260" s="380">
        <f t="shared" si="42"/>
        <v>96.39598540145985</v>
      </c>
    </row>
    <row r="261" spans="1:14" s="163" customFormat="1" ht="26.25" customHeight="1">
      <c r="A261" s="112" t="s">
        <v>77</v>
      </c>
      <c r="B261" s="113" t="s">
        <v>378</v>
      </c>
      <c r="C261" s="209" t="s">
        <v>372</v>
      </c>
      <c r="D261" s="120"/>
      <c r="E261" s="121">
        <f t="shared" si="43"/>
        <v>45</v>
      </c>
      <c r="F261" s="122"/>
      <c r="G261" s="117">
        <v>45</v>
      </c>
      <c r="H261" s="195"/>
      <c r="I261" s="121">
        <f t="shared" si="44"/>
        <v>45</v>
      </c>
      <c r="J261" s="122"/>
      <c r="K261" s="253">
        <v>45</v>
      </c>
      <c r="L261" s="379">
        <f t="shared" si="45"/>
        <v>100</v>
      </c>
      <c r="M261" s="162"/>
      <c r="N261" s="380">
        <f t="shared" si="42"/>
        <v>100</v>
      </c>
    </row>
    <row r="262" spans="1:14" s="163" customFormat="1" ht="26.25" customHeight="1">
      <c r="A262" s="112" t="s">
        <v>76</v>
      </c>
      <c r="B262" s="113" t="s">
        <v>378</v>
      </c>
      <c r="C262" s="209" t="s">
        <v>372</v>
      </c>
      <c r="D262" s="120"/>
      <c r="E262" s="121">
        <f t="shared" si="43"/>
        <v>37</v>
      </c>
      <c r="F262" s="122"/>
      <c r="G262" s="117">
        <v>37</v>
      </c>
      <c r="H262" s="195"/>
      <c r="I262" s="121">
        <f t="shared" si="44"/>
        <v>37</v>
      </c>
      <c r="J262" s="122"/>
      <c r="K262" s="253">
        <v>37</v>
      </c>
      <c r="L262" s="379">
        <f t="shared" si="45"/>
        <v>100</v>
      </c>
      <c r="M262" s="162"/>
      <c r="N262" s="380">
        <f t="shared" si="42"/>
        <v>100</v>
      </c>
    </row>
    <row r="263" spans="1:14" s="163" customFormat="1" ht="26.25" customHeight="1">
      <c r="A263" s="112" t="s">
        <v>479</v>
      </c>
      <c r="B263" s="113" t="s">
        <v>378</v>
      </c>
      <c r="C263" s="209" t="s">
        <v>372</v>
      </c>
      <c r="D263" s="120"/>
      <c r="E263" s="121">
        <f t="shared" si="43"/>
        <v>48</v>
      </c>
      <c r="F263" s="122"/>
      <c r="G263" s="117">
        <v>48</v>
      </c>
      <c r="H263" s="195"/>
      <c r="I263" s="121">
        <f t="shared" si="44"/>
        <v>48</v>
      </c>
      <c r="J263" s="122"/>
      <c r="K263" s="253">
        <v>48</v>
      </c>
      <c r="L263" s="379">
        <f t="shared" si="45"/>
        <v>100</v>
      </c>
      <c r="M263" s="162"/>
      <c r="N263" s="380">
        <f t="shared" si="42"/>
        <v>100</v>
      </c>
    </row>
    <row r="264" spans="1:14" s="163" customFormat="1" ht="26.25" customHeight="1">
      <c r="A264" s="112" t="s">
        <v>480</v>
      </c>
      <c r="B264" s="113" t="s">
        <v>378</v>
      </c>
      <c r="C264" s="209" t="s">
        <v>372</v>
      </c>
      <c r="D264" s="120"/>
      <c r="E264" s="121">
        <f t="shared" si="43"/>
        <v>108</v>
      </c>
      <c r="F264" s="122"/>
      <c r="G264" s="117">
        <v>108</v>
      </c>
      <c r="H264" s="195"/>
      <c r="I264" s="121">
        <f t="shared" si="44"/>
        <v>108</v>
      </c>
      <c r="J264" s="122"/>
      <c r="K264" s="253">
        <v>108</v>
      </c>
      <c r="L264" s="379">
        <f t="shared" si="45"/>
        <v>100</v>
      </c>
      <c r="M264" s="162"/>
      <c r="N264" s="380">
        <f t="shared" si="42"/>
        <v>100</v>
      </c>
    </row>
    <row r="265" spans="1:14" s="163" customFormat="1" ht="26.25" customHeight="1">
      <c r="A265" s="112" t="s">
        <v>482</v>
      </c>
      <c r="B265" s="113" t="s">
        <v>378</v>
      </c>
      <c r="C265" s="209" t="s">
        <v>372</v>
      </c>
      <c r="D265" s="120"/>
      <c r="E265" s="121">
        <f t="shared" si="43"/>
        <v>55</v>
      </c>
      <c r="F265" s="122"/>
      <c r="G265" s="117">
        <v>55</v>
      </c>
      <c r="H265" s="195"/>
      <c r="I265" s="121">
        <f t="shared" si="44"/>
        <v>55</v>
      </c>
      <c r="J265" s="122"/>
      <c r="K265" s="253">
        <v>55</v>
      </c>
      <c r="L265" s="379">
        <f t="shared" si="45"/>
        <v>100</v>
      </c>
      <c r="M265" s="162"/>
      <c r="N265" s="380">
        <f t="shared" si="42"/>
        <v>100</v>
      </c>
    </row>
    <row r="266" spans="1:14" s="163" customFormat="1" ht="26.25" customHeight="1">
      <c r="A266" s="112" t="s">
        <v>112</v>
      </c>
      <c r="B266" s="113" t="s">
        <v>378</v>
      </c>
      <c r="C266" s="209" t="s">
        <v>372</v>
      </c>
      <c r="D266" s="120"/>
      <c r="E266" s="121">
        <f t="shared" si="43"/>
        <v>142.6</v>
      </c>
      <c r="F266" s="122"/>
      <c r="G266" s="253">
        <v>142.6</v>
      </c>
      <c r="H266" s="195"/>
      <c r="I266" s="121">
        <f t="shared" si="44"/>
        <v>126.8</v>
      </c>
      <c r="J266" s="122"/>
      <c r="K266" s="253">
        <v>126.8</v>
      </c>
      <c r="L266" s="379">
        <f t="shared" si="45"/>
        <v>88.92005610098177</v>
      </c>
      <c r="M266" s="162"/>
      <c r="N266" s="380">
        <f t="shared" si="42"/>
        <v>88.92005610098177</v>
      </c>
    </row>
    <row r="267" spans="1:14" s="163" customFormat="1" ht="57" customHeight="1">
      <c r="A267" s="112" t="s">
        <v>494</v>
      </c>
      <c r="B267" s="113" t="s">
        <v>378</v>
      </c>
      <c r="C267" s="209" t="s">
        <v>372</v>
      </c>
      <c r="D267" s="120"/>
      <c r="E267" s="121">
        <f t="shared" si="43"/>
        <v>2.8</v>
      </c>
      <c r="F267" s="122"/>
      <c r="G267" s="253">
        <v>2.8</v>
      </c>
      <c r="H267" s="190"/>
      <c r="I267" s="121">
        <f t="shared" si="44"/>
        <v>2.8</v>
      </c>
      <c r="J267" s="122"/>
      <c r="K267" s="253">
        <v>2.8</v>
      </c>
      <c r="L267" s="379">
        <f t="shared" si="45"/>
        <v>100</v>
      </c>
      <c r="M267" s="162"/>
      <c r="N267" s="380">
        <f t="shared" si="42"/>
        <v>100</v>
      </c>
    </row>
    <row r="268" spans="1:14" s="163" customFormat="1" ht="51.75" customHeight="1">
      <c r="A268" s="112" t="s">
        <v>356</v>
      </c>
      <c r="B268" s="113" t="s">
        <v>378</v>
      </c>
      <c r="C268" s="209" t="s">
        <v>372</v>
      </c>
      <c r="D268" s="120">
        <v>55119.8</v>
      </c>
      <c r="E268" s="121">
        <f>SUM(F268:G268)</f>
        <v>0</v>
      </c>
      <c r="F268" s="122">
        <v>0</v>
      </c>
      <c r="G268" s="253">
        <v>0</v>
      </c>
      <c r="H268" s="190"/>
      <c r="I268" s="121">
        <f>SUM(J268:K268)</f>
        <v>0</v>
      </c>
      <c r="J268" s="122"/>
      <c r="K268" s="253"/>
      <c r="L268" s="379"/>
      <c r="M268" s="162"/>
      <c r="N268" s="380"/>
    </row>
    <row r="269" spans="1:14" s="163" customFormat="1" ht="48" customHeight="1">
      <c r="A269" s="112" t="s">
        <v>358</v>
      </c>
      <c r="B269" s="113" t="s">
        <v>378</v>
      </c>
      <c r="C269" s="209" t="s">
        <v>372</v>
      </c>
      <c r="D269" s="120">
        <v>50</v>
      </c>
      <c r="E269" s="137">
        <f>SUM(F269:G269)</f>
        <v>0</v>
      </c>
      <c r="F269" s="204"/>
      <c r="G269" s="212">
        <v>0</v>
      </c>
      <c r="H269" s="201"/>
      <c r="I269" s="137">
        <f>SUM(J269:K269)</f>
        <v>0</v>
      </c>
      <c r="J269" s="122"/>
      <c r="K269" s="253"/>
      <c r="L269" s="379"/>
      <c r="M269" s="162"/>
      <c r="N269" s="380"/>
    </row>
    <row r="270" spans="1:14" s="163" customFormat="1" ht="30.75" customHeight="1">
      <c r="A270" s="105" t="s">
        <v>359</v>
      </c>
      <c r="B270" s="106" t="s">
        <v>378</v>
      </c>
      <c r="C270" s="131" t="s">
        <v>378</v>
      </c>
      <c r="D270" s="256">
        <f>SUM(D271+D294+D295+D297+D292)</f>
        <v>40829.7</v>
      </c>
      <c r="E270" s="121">
        <f>SUM(G270+F270)</f>
        <v>59755.9</v>
      </c>
      <c r="F270" s="129">
        <f>SUM(F271+F294+F295+F297+F296)</f>
        <v>45279.5</v>
      </c>
      <c r="G270" s="192">
        <f>SUM(G271+G294+G295+G297+G293+G296)</f>
        <v>14476.4</v>
      </c>
      <c r="H270" s="257">
        <f>SUM(H271+H294+H295+H297)</f>
        <v>0</v>
      </c>
      <c r="I270" s="121">
        <f>SUM(K270+J270)</f>
        <v>49805.3</v>
      </c>
      <c r="J270" s="129">
        <f>SUM(J271+J294+J295+J296+J297)</f>
        <v>36691.100000000006</v>
      </c>
      <c r="K270" s="129">
        <f>SUM(K271+K293+K295+K296+K297)</f>
        <v>13114.199999999999</v>
      </c>
      <c r="L270" s="379">
        <f t="shared" si="45"/>
        <v>83.34792045639009</v>
      </c>
      <c r="M270" s="162">
        <f aca="true" t="shared" si="46" ref="M270:M320">J270*100/F270</f>
        <v>81.03247606532759</v>
      </c>
      <c r="N270" s="380">
        <f>K270*100/G270</f>
        <v>90.59020198391866</v>
      </c>
    </row>
    <row r="271" spans="1:14" s="163" customFormat="1" ht="78" customHeight="1">
      <c r="A271" s="440" t="s">
        <v>816</v>
      </c>
      <c r="B271" s="245" t="s">
        <v>378</v>
      </c>
      <c r="C271" s="114" t="s">
        <v>378</v>
      </c>
      <c r="D271" s="120">
        <v>9140.7</v>
      </c>
      <c r="E271" s="116">
        <f>SUM(F271:G271)</f>
        <v>25783.7</v>
      </c>
      <c r="F271" s="117">
        <f>SUM(F272+F273+F274+F275+F276+F277+F278+F279+F280+F281+F282+F283+F284+F285+F286++F287+F288+F289+F290+F291+F292)</f>
        <v>12468.400000000001</v>
      </c>
      <c r="G271" s="258">
        <f>SUM(G272+G273+G274+G275+G276+G277+G278+G279+G280+G281+G282+G283+G284+G285+G286++G287+G288+G289+G290+G290+G291+G292)</f>
        <v>13315.3</v>
      </c>
      <c r="H271" s="190">
        <f>SUM(H272+H273+H274+H275+H276+H277+H278+H279+H280+H281+H282+H283+H284+H285+H286++H287+H288+H289+H290+H291+H292)</f>
        <v>0</v>
      </c>
      <c r="I271" s="116">
        <f>SUM(J271:K271)</f>
        <v>24724.7</v>
      </c>
      <c r="J271" s="122">
        <f>SUM(J272:J292)</f>
        <v>12060.400000000001</v>
      </c>
      <c r="K271" s="253">
        <f>SUM(K272:K292)</f>
        <v>12664.3</v>
      </c>
      <c r="L271" s="379">
        <f t="shared" si="45"/>
        <v>95.89275394920045</v>
      </c>
      <c r="M271" s="162">
        <f t="shared" si="46"/>
        <v>96.72772769561452</v>
      </c>
      <c r="N271" s="380">
        <f>K271*100/G271</f>
        <v>95.11088747531036</v>
      </c>
    </row>
    <row r="272" spans="1:14" s="163" customFormat="1" ht="30.75" customHeight="1">
      <c r="A272" s="112" t="s">
        <v>519</v>
      </c>
      <c r="B272" s="245" t="s">
        <v>378</v>
      </c>
      <c r="C272" s="114" t="s">
        <v>378</v>
      </c>
      <c r="D272" s="120">
        <v>9140.7</v>
      </c>
      <c r="E272" s="121">
        <f>SUM(F272:G272)</f>
        <v>9951.900000000001</v>
      </c>
      <c r="F272" s="122">
        <v>2838.8</v>
      </c>
      <c r="G272" s="253">
        <v>7113.1</v>
      </c>
      <c r="H272" s="195"/>
      <c r="I272" s="121">
        <f>SUM(J272:K272)</f>
        <v>9460.7</v>
      </c>
      <c r="J272" s="122">
        <v>2767.1</v>
      </c>
      <c r="K272" s="253">
        <v>6693.6</v>
      </c>
      <c r="L272" s="379">
        <f t="shared" si="45"/>
        <v>95.06425908620464</v>
      </c>
      <c r="M272" s="162">
        <f t="shared" si="46"/>
        <v>97.47428490911652</v>
      </c>
      <c r="N272" s="380">
        <f>K272*100/G272</f>
        <v>94.1024307264062</v>
      </c>
    </row>
    <row r="273" spans="1:14" s="163" customFormat="1" ht="25.5" customHeight="1">
      <c r="A273" s="112" t="s">
        <v>477</v>
      </c>
      <c r="B273" s="245" t="s">
        <v>378</v>
      </c>
      <c r="C273" s="114" t="s">
        <v>378</v>
      </c>
      <c r="D273" s="120"/>
      <c r="E273" s="121">
        <f aca="true" t="shared" si="47" ref="E273:E292">SUM(F273:G273)</f>
        <v>270.6</v>
      </c>
      <c r="F273" s="122">
        <v>270.6</v>
      </c>
      <c r="G273" s="253"/>
      <c r="H273" s="190"/>
      <c r="I273" s="121">
        <f aca="true" t="shared" si="48" ref="I273:I292">SUM(J273:K273)</f>
        <v>270.6</v>
      </c>
      <c r="J273" s="122">
        <v>270.6</v>
      </c>
      <c r="K273" s="253"/>
      <c r="L273" s="379">
        <f t="shared" si="45"/>
        <v>100</v>
      </c>
      <c r="M273" s="162">
        <f t="shared" si="46"/>
        <v>100</v>
      </c>
      <c r="N273" s="380"/>
    </row>
    <row r="274" spans="1:14" s="163" customFormat="1" ht="24" customHeight="1">
      <c r="A274" s="112" t="s">
        <v>478</v>
      </c>
      <c r="B274" s="245" t="s">
        <v>378</v>
      </c>
      <c r="C274" s="114" t="s">
        <v>378</v>
      </c>
      <c r="D274" s="120"/>
      <c r="E274" s="121">
        <f t="shared" si="47"/>
        <v>224.2</v>
      </c>
      <c r="F274" s="122">
        <v>224.2</v>
      </c>
      <c r="G274" s="253"/>
      <c r="H274" s="190"/>
      <c r="I274" s="121">
        <f t="shared" si="48"/>
        <v>209.4</v>
      </c>
      <c r="J274" s="122">
        <v>209.4</v>
      </c>
      <c r="K274" s="253"/>
      <c r="L274" s="379">
        <f t="shared" si="45"/>
        <v>93.39875111507583</v>
      </c>
      <c r="M274" s="162">
        <f t="shared" si="46"/>
        <v>93.39875111507583</v>
      </c>
      <c r="N274" s="380"/>
    </row>
    <row r="275" spans="1:14" s="163" customFormat="1" ht="25.5" customHeight="1">
      <c r="A275" s="112" t="s">
        <v>479</v>
      </c>
      <c r="B275" s="245" t="s">
        <v>378</v>
      </c>
      <c r="C275" s="114" t="s">
        <v>378</v>
      </c>
      <c r="D275" s="120"/>
      <c r="E275" s="121">
        <f t="shared" si="47"/>
        <v>257.7</v>
      </c>
      <c r="F275" s="122">
        <v>257.7</v>
      </c>
      <c r="G275" s="253"/>
      <c r="H275" s="190"/>
      <c r="I275" s="121">
        <f t="shared" si="48"/>
        <v>257.7</v>
      </c>
      <c r="J275" s="122">
        <v>257.7</v>
      </c>
      <c r="K275" s="253"/>
      <c r="L275" s="379">
        <f t="shared" si="45"/>
        <v>100</v>
      </c>
      <c r="M275" s="162">
        <f t="shared" si="46"/>
        <v>100</v>
      </c>
      <c r="N275" s="380"/>
    </row>
    <row r="276" spans="1:14" s="163" customFormat="1" ht="24" customHeight="1">
      <c r="A276" s="112" t="s">
        <v>480</v>
      </c>
      <c r="B276" s="245" t="s">
        <v>378</v>
      </c>
      <c r="C276" s="114" t="s">
        <v>378</v>
      </c>
      <c r="D276" s="120"/>
      <c r="E276" s="121">
        <f t="shared" si="47"/>
        <v>438.5</v>
      </c>
      <c r="F276" s="122">
        <v>438.5</v>
      </c>
      <c r="G276" s="253"/>
      <c r="H276" s="190"/>
      <c r="I276" s="121">
        <f t="shared" si="48"/>
        <v>438.5</v>
      </c>
      <c r="J276" s="122">
        <v>438.5</v>
      </c>
      <c r="K276" s="253"/>
      <c r="L276" s="379">
        <f t="shared" si="45"/>
        <v>100</v>
      </c>
      <c r="M276" s="162">
        <f t="shared" si="46"/>
        <v>100</v>
      </c>
      <c r="N276" s="380"/>
    </row>
    <row r="277" spans="1:14" s="163" customFormat="1" ht="24" customHeight="1">
      <c r="A277" s="112" t="s">
        <v>481</v>
      </c>
      <c r="B277" s="245" t="s">
        <v>378</v>
      </c>
      <c r="C277" s="114" t="s">
        <v>378</v>
      </c>
      <c r="D277" s="120"/>
      <c r="E277" s="121">
        <f t="shared" si="47"/>
        <v>363.9</v>
      </c>
      <c r="F277" s="122">
        <v>363.9</v>
      </c>
      <c r="G277" s="253"/>
      <c r="H277" s="190"/>
      <c r="I277" s="121">
        <f t="shared" si="48"/>
        <v>363.9</v>
      </c>
      <c r="J277" s="122">
        <v>363.9</v>
      </c>
      <c r="K277" s="253"/>
      <c r="L277" s="379">
        <f t="shared" si="45"/>
        <v>100</v>
      </c>
      <c r="M277" s="162">
        <f t="shared" si="46"/>
        <v>100</v>
      </c>
      <c r="N277" s="380"/>
    </row>
    <row r="278" spans="1:14" s="163" customFormat="1" ht="23.25" customHeight="1">
      <c r="A278" s="112" t="s">
        <v>482</v>
      </c>
      <c r="B278" s="245" t="s">
        <v>378</v>
      </c>
      <c r="C278" s="114" t="s">
        <v>378</v>
      </c>
      <c r="D278" s="120"/>
      <c r="E278" s="121">
        <f t="shared" si="47"/>
        <v>218.7</v>
      </c>
      <c r="F278" s="122">
        <v>218.7</v>
      </c>
      <c r="G278" s="253"/>
      <c r="H278" s="190"/>
      <c r="I278" s="121">
        <f t="shared" si="48"/>
        <v>166.1</v>
      </c>
      <c r="J278" s="122">
        <v>166.1</v>
      </c>
      <c r="K278" s="253"/>
      <c r="L278" s="379">
        <f t="shared" si="45"/>
        <v>75.9487882944673</v>
      </c>
      <c r="M278" s="162">
        <f t="shared" si="46"/>
        <v>75.9487882944673</v>
      </c>
      <c r="N278" s="380"/>
    </row>
    <row r="279" spans="1:14" s="163" customFormat="1" ht="25.5" customHeight="1">
      <c r="A279" s="112" t="s">
        <v>483</v>
      </c>
      <c r="B279" s="245" t="s">
        <v>378</v>
      </c>
      <c r="C279" s="114" t="s">
        <v>378</v>
      </c>
      <c r="D279" s="120"/>
      <c r="E279" s="121">
        <f t="shared" si="47"/>
        <v>270.7</v>
      </c>
      <c r="F279" s="122">
        <v>270.7</v>
      </c>
      <c r="G279" s="253"/>
      <c r="H279" s="190"/>
      <c r="I279" s="121">
        <f t="shared" si="48"/>
        <v>270.7</v>
      </c>
      <c r="J279" s="122">
        <v>270.7</v>
      </c>
      <c r="K279" s="253"/>
      <c r="L279" s="379">
        <f t="shared" si="45"/>
        <v>100</v>
      </c>
      <c r="M279" s="162">
        <f t="shared" si="46"/>
        <v>100</v>
      </c>
      <c r="N279" s="380"/>
    </row>
    <row r="280" spans="1:14" s="163" customFormat="1" ht="24" customHeight="1">
      <c r="A280" s="112" t="s">
        <v>520</v>
      </c>
      <c r="B280" s="245" t="s">
        <v>378</v>
      </c>
      <c r="C280" s="114" t="s">
        <v>378</v>
      </c>
      <c r="D280" s="120"/>
      <c r="E280" s="121">
        <f t="shared" si="47"/>
        <v>412.5</v>
      </c>
      <c r="F280" s="122">
        <v>412.5</v>
      </c>
      <c r="G280" s="253"/>
      <c r="H280" s="190"/>
      <c r="I280" s="121">
        <f t="shared" si="48"/>
        <v>412.5</v>
      </c>
      <c r="J280" s="122">
        <v>412.5</v>
      </c>
      <c r="K280" s="253"/>
      <c r="L280" s="379">
        <f t="shared" si="45"/>
        <v>100</v>
      </c>
      <c r="M280" s="162">
        <f t="shared" si="46"/>
        <v>100</v>
      </c>
      <c r="N280" s="380"/>
    </row>
    <row r="281" spans="1:14" s="163" customFormat="1" ht="25.5" customHeight="1">
      <c r="A281" s="112" t="s">
        <v>73</v>
      </c>
      <c r="B281" s="245" t="s">
        <v>378</v>
      </c>
      <c r="C281" s="114" t="s">
        <v>378</v>
      </c>
      <c r="D281" s="120"/>
      <c r="E281" s="121">
        <f t="shared" si="47"/>
        <v>2455</v>
      </c>
      <c r="F281" s="122">
        <v>2455</v>
      </c>
      <c r="G281" s="253"/>
      <c r="H281" s="190"/>
      <c r="I281" s="121">
        <f t="shared" si="48"/>
        <v>2446.8</v>
      </c>
      <c r="J281" s="122">
        <v>2446.8</v>
      </c>
      <c r="K281" s="253"/>
      <c r="L281" s="379">
        <f t="shared" si="45"/>
        <v>99.66598778004075</v>
      </c>
      <c r="M281" s="162">
        <f t="shared" si="46"/>
        <v>99.66598778004075</v>
      </c>
      <c r="N281" s="380"/>
    </row>
    <row r="282" spans="1:14" s="163" customFormat="1" ht="48" customHeight="1">
      <c r="A282" s="112" t="s">
        <v>457</v>
      </c>
      <c r="B282" s="245" t="s">
        <v>378</v>
      </c>
      <c r="C282" s="114" t="s">
        <v>378</v>
      </c>
      <c r="D282" s="120"/>
      <c r="E282" s="121">
        <f t="shared" si="47"/>
        <v>812.6</v>
      </c>
      <c r="F282" s="122">
        <v>812.6</v>
      </c>
      <c r="G282" s="253"/>
      <c r="H282" s="190"/>
      <c r="I282" s="121">
        <f t="shared" si="48"/>
        <v>809.2</v>
      </c>
      <c r="J282" s="122">
        <v>809.2</v>
      </c>
      <c r="K282" s="253"/>
      <c r="L282" s="379">
        <f t="shared" si="45"/>
        <v>99.58158995815899</v>
      </c>
      <c r="M282" s="162">
        <f t="shared" si="46"/>
        <v>99.58158995815899</v>
      </c>
      <c r="N282" s="380"/>
    </row>
    <row r="283" spans="1:14" s="163" customFormat="1" ht="27.75" customHeight="1">
      <c r="A283" s="112" t="s">
        <v>72</v>
      </c>
      <c r="B283" s="245" t="s">
        <v>378</v>
      </c>
      <c r="C283" s="114" t="s">
        <v>378</v>
      </c>
      <c r="D283" s="120"/>
      <c r="E283" s="121">
        <f t="shared" si="47"/>
        <v>60</v>
      </c>
      <c r="F283" s="122">
        <v>60</v>
      </c>
      <c r="G283" s="253"/>
      <c r="H283" s="190"/>
      <c r="I283" s="121">
        <f t="shared" si="48"/>
        <v>60</v>
      </c>
      <c r="J283" s="122">
        <v>60</v>
      </c>
      <c r="K283" s="253"/>
      <c r="L283" s="379">
        <f t="shared" si="45"/>
        <v>100</v>
      </c>
      <c r="M283" s="162">
        <f t="shared" si="46"/>
        <v>100</v>
      </c>
      <c r="N283" s="380"/>
    </row>
    <row r="284" spans="1:14" s="163" customFormat="1" ht="30" customHeight="1">
      <c r="A284" s="112" t="s">
        <v>453</v>
      </c>
      <c r="B284" s="245" t="s">
        <v>378</v>
      </c>
      <c r="C284" s="114" t="s">
        <v>378</v>
      </c>
      <c r="D284" s="120"/>
      <c r="E284" s="121">
        <f t="shared" si="47"/>
        <v>62.6</v>
      </c>
      <c r="F284" s="122">
        <v>62.6</v>
      </c>
      <c r="G284" s="253"/>
      <c r="H284" s="190"/>
      <c r="I284" s="121">
        <f t="shared" si="48"/>
        <v>62.6</v>
      </c>
      <c r="J284" s="122">
        <v>62.6</v>
      </c>
      <c r="K284" s="253"/>
      <c r="L284" s="379">
        <f t="shared" si="45"/>
        <v>100</v>
      </c>
      <c r="M284" s="162">
        <f t="shared" si="46"/>
        <v>100</v>
      </c>
      <c r="N284" s="380"/>
    </row>
    <row r="285" spans="1:14" s="163" customFormat="1" ht="30" customHeight="1">
      <c r="A285" s="112" t="s">
        <v>75</v>
      </c>
      <c r="B285" s="245" t="s">
        <v>378</v>
      </c>
      <c r="C285" s="114" t="s">
        <v>378</v>
      </c>
      <c r="D285" s="120"/>
      <c r="E285" s="121">
        <f t="shared" si="47"/>
        <v>635</v>
      </c>
      <c r="F285" s="122">
        <v>635</v>
      </c>
      <c r="G285" s="253"/>
      <c r="H285" s="190"/>
      <c r="I285" s="121">
        <f t="shared" si="48"/>
        <v>626.6</v>
      </c>
      <c r="J285" s="122">
        <v>626.6</v>
      </c>
      <c r="K285" s="253"/>
      <c r="L285" s="379">
        <f t="shared" si="45"/>
        <v>98.67716535433071</v>
      </c>
      <c r="M285" s="162">
        <f t="shared" si="46"/>
        <v>98.67716535433071</v>
      </c>
      <c r="N285" s="380"/>
    </row>
    <row r="286" spans="1:14" s="163" customFormat="1" ht="30" customHeight="1">
      <c r="A286" s="112" t="s">
        <v>101</v>
      </c>
      <c r="B286" s="245" t="s">
        <v>378</v>
      </c>
      <c r="C286" s="114" t="s">
        <v>378</v>
      </c>
      <c r="D286" s="120"/>
      <c r="E286" s="121">
        <f t="shared" si="47"/>
        <v>400</v>
      </c>
      <c r="F286" s="122">
        <v>400</v>
      </c>
      <c r="G286" s="253"/>
      <c r="H286" s="190"/>
      <c r="I286" s="121">
        <f t="shared" si="48"/>
        <v>400</v>
      </c>
      <c r="J286" s="122">
        <v>400</v>
      </c>
      <c r="K286" s="253"/>
      <c r="L286" s="379">
        <f t="shared" si="45"/>
        <v>100</v>
      </c>
      <c r="M286" s="162">
        <f t="shared" si="46"/>
        <v>100</v>
      </c>
      <c r="N286" s="380"/>
    </row>
    <row r="287" spans="1:14" s="163" customFormat="1" ht="30" customHeight="1">
      <c r="A287" s="112" t="s">
        <v>530</v>
      </c>
      <c r="B287" s="245" t="s">
        <v>378</v>
      </c>
      <c r="C287" s="114" t="s">
        <v>378</v>
      </c>
      <c r="D287" s="120"/>
      <c r="E287" s="121">
        <f t="shared" si="47"/>
        <v>2370.4</v>
      </c>
      <c r="F287" s="122">
        <v>925.6</v>
      </c>
      <c r="G287" s="253">
        <v>1444.8</v>
      </c>
      <c r="H287" s="190"/>
      <c r="I287" s="121">
        <f t="shared" si="48"/>
        <v>2094.5</v>
      </c>
      <c r="J287" s="122">
        <v>881.2</v>
      </c>
      <c r="K287" s="253">
        <v>1213.3</v>
      </c>
      <c r="L287" s="379">
        <f t="shared" si="45"/>
        <v>88.36061424232197</v>
      </c>
      <c r="M287" s="162">
        <f t="shared" si="46"/>
        <v>95.20311149524632</v>
      </c>
      <c r="N287" s="380">
        <f>K287*100/G287</f>
        <v>83.97702104097453</v>
      </c>
    </row>
    <row r="288" spans="1:14" s="163" customFormat="1" ht="30" customHeight="1">
      <c r="A288" s="112" t="s">
        <v>527</v>
      </c>
      <c r="B288" s="245" t="s">
        <v>378</v>
      </c>
      <c r="C288" s="114" t="s">
        <v>378</v>
      </c>
      <c r="D288" s="120"/>
      <c r="E288" s="121">
        <f t="shared" si="47"/>
        <v>672.2</v>
      </c>
      <c r="F288" s="122">
        <v>672.2</v>
      </c>
      <c r="G288" s="253"/>
      <c r="H288" s="190"/>
      <c r="I288" s="121">
        <f t="shared" si="48"/>
        <v>596.8</v>
      </c>
      <c r="J288" s="122">
        <v>596.8</v>
      </c>
      <c r="K288" s="253"/>
      <c r="L288" s="379">
        <f t="shared" si="45"/>
        <v>88.78310026777743</v>
      </c>
      <c r="M288" s="162">
        <f t="shared" si="46"/>
        <v>88.78310026777743</v>
      </c>
      <c r="N288" s="380"/>
    </row>
    <row r="289" spans="1:14" s="163" customFormat="1" ht="30" customHeight="1">
      <c r="A289" s="112" t="s">
        <v>529</v>
      </c>
      <c r="B289" s="245" t="s">
        <v>378</v>
      </c>
      <c r="C289" s="114" t="s">
        <v>378</v>
      </c>
      <c r="D289" s="120"/>
      <c r="E289" s="121">
        <f t="shared" si="47"/>
        <v>272.7</v>
      </c>
      <c r="F289" s="122">
        <v>272.7</v>
      </c>
      <c r="G289" s="253"/>
      <c r="H289" s="190"/>
      <c r="I289" s="121">
        <f t="shared" si="48"/>
        <v>272.6</v>
      </c>
      <c r="J289" s="122">
        <v>272.6</v>
      </c>
      <c r="K289" s="253"/>
      <c r="L289" s="379">
        <f t="shared" si="45"/>
        <v>99.96332966629998</v>
      </c>
      <c r="M289" s="162">
        <f t="shared" si="46"/>
        <v>99.96332966629998</v>
      </c>
      <c r="N289" s="380"/>
    </row>
    <row r="290" spans="1:14" s="163" customFormat="1" ht="30" customHeight="1">
      <c r="A290" s="112" t="s">
        <v>521</v>
      </c>
      <c r="B290" s="245" t="s">
        <v>378</v>
      </c>
      <c r="C290" s="114" t="s">
        <v>378</v>
      </c>
      <c r="D290" s="120"/>
      <c r="E290" s="121">
        <f t="shared" si="47"/>
        <v>277.1</v>
      </c>
      <c r="F290" s="122">
        <v>277.1</v>
      </c>
      <c r="G290" s="253"/>
      <c r="H290" s="190"/>
      <c r="I290" s="121">
        <f t="shared" si="48"/>
        <v>277.1</v>
      </c>
      <c r="J290" s="122">
        <v>277.1</v>
      </c>
      <c r="K290" s="253"/>
      <c r="L290" s="379">
        <f t="shared" si="45"/>
        <v>100</v>
      </c>
      <c r="M290" s="162">
        <f t="shared" si="46"/>
        <v>100</v>
      </c>
      <c r="N290" s="380"/>
    </row>
    <row r="291" spans="1:14" s="163" customFormat="1" ht="30" customHeight="1">
      <c r="A291" s="112" t="s">
        <v>522</v>
      </c>
      <c r="B291" s="245" t="s">
        <v>378</v>
      </c>
      <c r="C291" s="114" t="s">
        <v>378</v>
      </c>
      <c r="D291" s="120"/>
      <c r="E291" s="121">
        <f t="shared" si="47"/>
        <v>600</v>
      </c>
      <c r="F291" s="122">
        <v>600</v>
      </c>
      <c r="G291" s="253"/>
      <c r="H291" s="190"/>
      <c r="I291" s="121">
        <f t="shared" si="48"/>
        <v>471</v>
      </c>
      <c r="J291" s="122">
        <v>471</v>
      </c>
      <c r="K291" s="253"/>
      <c r="L291" s="379">
        <f t="shared" si="45"/>
        <v>78.5</v>
      </c>
      <c r="M291" s="162">
        <f t="shared" si="46"/>
        <v>78.5</v>
      </c>
      <c r="N291" s="380"/>
    </row>
    <row r="292" spans="1:14" s="163" customFormat="1" ht="54" customHeight="1">
      <c r="A292" s="112" t="s">
        <v>523</v>
      </c>
      <c r="B292" s="245" t="s">
        <v>378</v>
      </c>
      <c r="C292" s="114" t="s">
        <v>378</v>
      </c>
      <c r="D292" s="120">
        <v>6202.2</v>
      </c>
      <c r="E292" s="121">
        <f t="shared" si="47"/>
        <v>4757.4</v>
      </c>
      <c r="F292" s="122"/>
      <c r="G292" s="253">
        <v>4757.4</v>
      </c>
      <c r="H292" s="190"/>
      <c r="I292" s="121">
        <f t="shared" si="48"/>
        <v>4757.4</v>
      </c>
      <c r="J292" s="122">
        <v>0</v>
      </c>
      <c r="K292" s="253">
        <v>4757.4</v>
      </c>
      <c r="L292" s="379">
        <f t="shared" si="45"/>
        <v>100</v>
      </c>
      <c r="M292" s="162"/>
      <c r="N292" s="380">
        <f>K292*100/G292</f>
        <v>100</v>
      </c>
    </row>
    <row r="293" spans="1:14" s="163" customFormat="1" ht="51" customHeight="1">
      <c r="A293" s="112" t="s">
        <v>499</v>
      </c>
      <c r="B293" s="113" t="s">
        <v>378</v>
      </c>
      <c r="C293" s="209" t="s">
        <v>378</v>
      </c>
      <c r="D293" s="259"/>
      <c r="E293" s="260">
        <f>SUM(F293:G293)</f>
        <v>144.6</v>
      </c>
      <c r="F293" s="261"/>
      <c r="G293" s="262">
        <v>144.6</v>
      </c>
      <c r="H293" s="263"/>
      <c r="I293" s="264">
        <f>SUM(J293:K293)</f>
        <v>144.6</v>
      </c>
      <c r="J293" s="122"/>
      <c r="K293" s="253">
        <v>144.6</v>
      </c>
      <c r="L293" s="379">
        <f t="shared" si="45"/>
        <v>100</v>
      </c>
      <c r="M293" s="162"/>
      <c r="N293" s="380">
        <f>K293*100/G293</f>
        <v>100</v>
      </c>
    </row>
    <row r="294" spans="1:14" s="163" customFormat="1" ht="28.5" customHeight="1">
      <c r="A294" s="112" t="s">
        <v>360</v>
      </c>
      <c r="B294" s="113" t="s">
        <v>378</v>
      </c>
      <c r="C294" s="209" t="s">
        <v>378</v>
      </c>
      <c r="D294" s="120">
        <f>SUM('[6]старт'!$Q$27)</f>
        <v>17990.8</v>
      </c>
      <c r="E294" s="121">
        <f>SUM(F294:G294)</f>
        <v>19549</v>
      </c>
      <c r="F294" s="122">
        <v>19549</v>
      </c>
      <c r="G294" s="253">
        <f>SUM('[6]старт'!$R$27)</f>
        <v>0</v>
      </c>
      <c r="H294" s="190"/>
      <c r="I294" s="121">
        <f>SUM(J294:K294)</f>
        <v>14912.1</v>
      </c>
      <c r="J294" s="122">
        <v>14912.1</v>
      </c>
      <c r="K294" s="253"/>
      <c r="L294" s="379">
        <f t="shared" si="45"/>
        <v>76.28062816512353</v>
      </c>
      <c r="M294" s="162">
        <f t="shared" si="46"/>
        <v>76.28062816512353</v>
      </c>
      <c r="N294" s="380"/>
    </row>
    <row r="295" spans="1:14" s="163" customFormat="1" ht="50.25" customHeight="1">
      <c r="A295" s="112" t="s">
        <v>458</v>
      </c>
      <c r="B295" s="113" t="s">
        <v>378</v>
      </c>
      <c r="C295" s="209" t="s">
        <v>378</v>
      </c>
      <c r="D295" s="120">
        <f>SUM('[6]форпост'!$Q$27)</f>
        <v>7280</v>
      </c>
      <c r="E295" s="121">
        <f>SUM(F295:G295)</f>
        <v>13912.6</v>
      </c>
      <c r="F295" s="122">
        <v>13046.1</v>
      </c>
      <c r="G295" s="253">
        <v>866.5</v>
      </c>
      <c r="H295" s="190"/>
      <c r="I295" s="121">
        <f>SUM(J295:K295)</f>
        <v>9791.699999999999</v>
      </c>
      <c r="J295" s="122">
        <v>9516.8</v>
      </c>
      <c r="K295" s="253">
        <v>274.9</v>
      </c>
      <c r="L295" s="379">
        <f t="shared" si="45"/>
        <v>70.3800871152768</v>
      </c>
      <c r="M295" s="162">
        <f t="shared" si="46"/>
        <v>72.94747089168409</v>
      </c>
      <c r="N295" s="380">
        <f>K295*100/G295</f>
        <v>31.725331794575876</v>
      </c>
    </row>
    <row r="296" spans="1:14" s="163" customFormat="1" ht="50.25" customHeight="1">
      <c r="A296" s="112" t="s">
        <v>415</v>
      </c>
      <c r="B296" s="113"/>
      <c r="C296" s="209"/>
      <c r="D296" s="120"/>
      <c r="E296" s="121">
        <f>SUM(F296:G296)</f>
        <v>150</v>
      </c>
      <c r="F296" s="122"/>
      <c r="G296" s="253">
        <v>150</v>
      </c>
      <c r="H296" s="190"/>
      <c r="I296" s="121">
        <f>SUM(J296:K296)</f>
        <v>30.4</v>
      </c>
      <c r="J296" s="122"/>
      <c r="K296" s="253">
        <v>30.4</v>
      </c>
      <c r="L296" s="379"/>
      <c r="M296" s="162"/>
      <c r="N296" s="380"/>
    </row>
    <row r="297" spans="1:14" s="163" customFormat="1" ht="75.75" customHeight="1">
      <c r="A297" s="112" t="s">
        <v>362</v>
      </c>
      <c r="B297" s="113" t="s">
        <v>378</v>
      </c>
      <c r="C297" s="209" t="s">
        <v>378</v>
      </c>
      <c r="D297" s="120">
        <f>SUM('[6]Деп. образ.(мероприятия)'!$Q$27)</f>
        <v>216</v>
      </c>
      <c r="E297" s="121">
        <f>SUM(F297:G297)</f>
        <v>216</v>
      </c>
      <c r="F297" s="122">
        <f>SUM('[6]Деп. образ.(мероприятия)'!$Q$27)</f>
        <v>216</v>
      </c>
      <c r="G297" s="253">
        <f>SUM('[6]Деп. образ.(мероприятия)'!$R$27)</f>
        <v>0</v>
      </c>
      <c r="H297" s="190"/>
      <c r="I297" s="121">
        <f>SUM(J297:K297)</f>
        <v>201.8</v>
      </c>
      <c r="J297" s="122">
        <v>201.8</v>
      </c>
      <c r="K297" s="253"/>
      <c r="L297" s="379">
        <f t="shared" si="45"/>
        <v>93.42592592592592</v>
      </c>
      <c r="M297" s="162">
        <f t="shared" si="46"/>
        <v>93.42592592592592</v>
      </c>
      <c r="N297" s="380"/>
    </row>
    <row r="298" spans="1:14" s="163" customFormat="1" ht="29.25" customHeight="1">
      <c r="A298" s="157" t="s">
        <v>363</v>
      </c>
      <c r="B298" s="265" t="s">
        <v>377</v>
      </c>
      <c r="C298" s="266" t="s">
        <v>467</v>
      </c>
      <c r="D298" s="108">
        <f aca="true" t="shared" si="49" ref="D298:K298">SUM(D299)</f>
        <v>115079.2</v>
      </c>
      <c r="E298" s="184">
        <f t="shared" si="49"/>
        <v>224174.9</v>
      </c>
      <c r="F298" s="267">
        <f t="shared" si="49"/>
        <v>76218.6</v>
      </c>
      <c r="G298" s="268">
        <f t="shared" si="49"/>
        <v>147956.3</v>
      </c>
      <c r="H298" s="269">
        <f t="shared" si="49"/>
        <v>0</v>
      </c>
      <c r="I298" s="184">
        <f t="shared" si="49"/>
        <v>111644.3</v>
      </c>
      <c r="J298" s="267">
        <f t="shared" si="49"/>
        <v>52840.3</v>
      </c>
      <c r="K298" s="268">
        <f t="shared" si="49"/>
        <v>58804</v>
      </c>
      <c r="L298" s="379">
        <f t="shared" si="45"/>
        <v>49.80231952818982</v>
      </c>
      <c r="M298" s="162">
        <f t="shared" si="46"/>
        <v>69.327303309166</v>
      </c>
      <c r="N298" s="380">
        <f>K298*100/G298</f>
        <v>39.74416770357194</v>
      </c>
    </row>
    <row r="299" spans="1:14" s="163" customFormat="1" ht="30.75" customHeight="1">
      <c r="A299" s="157" t="s">
        <v>364</v>
      </c>
      <c r="B299" s="265" t="s">
        <v>377</v>
      </c>
      <c r="C299" s="266" t="s">
        <v>466</v>
      </c>
      <c r="D299" s="270">
        <f>SUM(D300+D302+D303+D304+D305+D308+D311+D314+D323+D327+D338)</f>
        <v>115079.2</v>
      </c>
      <c r="E299" s="191">
        <f>SUM(G299+F299)</f>
        <v>224174.9</v>
      </c>
      <c r="F299" s="129">
        <f>F300+F301+F302+F303+F304+F305+F307+F311+F314+F323+F327+F334+F337+F338+F339</f>
        <v>76218.6</v>
      </c>
      <c r="G299" s="129">
        <f>SUM(G300+G301+G302+G303+G304+G305+G311+G314+G323+G327+G338+G337+G307+G334)</f>
        <v>147956.3</v>
      </c>
      <c r="H299" s="191">
        <f>SUM(H300+H302+H303+H304+H305+H308+H311+H314+H323+H327+H338+H337)</f>
        <v>0</v>
      </c>
      <c r="I299" s="191">
        <f>SUM(K299+J299)</f>
        <v>111644.3</v>
      </c>
      <c r="J299" s="129">
        <f>SUM(J300+J301+J302+J303+J304+J305+J311+J314+J323+J327+J338+J337+J307+J334+J339)</f>
        <v>52840.3</v>
      </c>
      <c r="K299" s="129">
        <f>SUM(K300+K301+K302+K303+K304+K305+K311+K314+K323+K327+K338+K337+K307+K334+K339)</f>
        <v>58804</v>
      </c>
      <c r="L299" s="379">
        <f t="shared" si="45"/>
        <v>49.80231952818982</v>
      </c>
      <c r="M299" s="162">
        <f t="shared" si="46"/>
        <v>69.327303309166</v>
      </c>
      <c r="N299" s="380">
        <f>K299*100/G299</f>
        <v>39.74416770357194</v>
      </c>
    </row>
    <row r="300" spans="1:14" s="163" customFormat="1" ht="27.75" customHeight="1">
      <c r="A300" s="112" t="s">
        <v>365</v>
      </c>
      <c r="B300" s="113" t="s">
        <v>377</v>
      </c>
      <c r="C300" s="209" t="s">
        <v>466</v>
      </c>
      <c r="D300" s="115">
        <f>SUM('[7]Центр культуры и досуга'!$Q$27)</f>
        <v>20548.3</v>
      </c>
      <c r="E300" s="116">
        <f aca="true" t="shared" si="50" ref="E300:E315">SUM(F300:G300)</f>
        <v>8978.6</v>
      </c>
      <c r="F300" s="117">
        <v>8978.6</v>
      </c>
      <c r="G300" s="258">
        <f>SUM('[7]Центр культуры и досуга'!$R$27)</f>
        <v>0</v>
      </c>
      <c r="H300" s="195"/>
      <c r="I300" s="116">
        <f aca="true" t="shared" si="51" ref="I300:I305">SUM(J300:K300)</f>
        <v>8978.6</v>
      </c>
      <c r="J300" s="122">
        <v>8978.6</v>
      </c>
      <c r="K300" s="253"/>
      <c r="L300" s="379">
        <f t="shared" si="45"/>
        <v>100</v>
      </c>
      <c r="M300" s="162">
        <f t="shared" si="46"/>
        <v>100</v>
      </c>
      <c r="N300" s="380"/>
    </row>
    <row r="301" spans="1:14" s="163" customFormat="1" ht="47.25" customHeight="1">
      <c r="A301" s="112" t="s">
        <v>531</v>
      </c>
      <c r="B301" s="113" t="s">
        <v>377</v>
      </c>
      <c r="C301" s="209" t="s">
        <v>466</v>
      </c>
      <c r="D301" s="115"/>
      <c r="E301" s="116">
        <f t="shared" si="50"/>
        <v>13055.4</v>
      </c>
      <c r="F301" s="117">
        <v>12657.4</v>
      </c>
      <c r="G301" s="258">
        <v>398</v>
      </c>
      <c r="H301" s="195"/>
      <c r="I301" s="116">
        <f t="shared" si="51"/>
        <v>7978.3</v>
      </c>
      <c r="J301" s="122">
        <v>7580.3</v>
      </c>
      <c r="K301" s="253">
        <v>398</v>
      </c>
      <c r="L301" s="379"/>
      <c r="M301" s="162">
        <f t="shared" si="46"/>
        <v>59.88828669394979</v>
      </c>
      <c r="N301" s="380">
        <f aca="true" t="shared" si="52" ref="N301:N306">K301*100/G301</f>
        <v>100</v>
      </c>
    </row>
    <row r="302" spans="1:14" s="163" customFormat="1" ht="30.75" customHeight="1">
      <c r="A302" s="112" t="s">
        <v>368</v>
      </c>
      <c r="B302" s="113" t="s">
        <v>377</v>
      </c>
      <c r="C302" s="209" t="s">
        <v>466</v>
      </c>
      <c r="D302" s="120">
        <f>SUM('[7]музей'!$Q$27)</f>
        <v>16847.4</v>
      </c>
      <c r="E302" s="121">
        <f t="shared" si="50"/>
        <v>18375.3</v>
      </c>
      <c r="F302" s="122">
        <v>17750.8</v>
      </c>
      <c r="G302" s="253">
        <v>624.5</v>
      </c>
      <c r="H302" s="195"/>
      <c r="I302" s="121">
        <f t="shared" si="51"/>
        <v>13313.2</v>
      </c>
      <c r="J302" s="122">
        <v>12688.7</v>
      </c>
      <c r="K302" s="253">
        <v>624.5</v>
      </c>
      <c r="L302" s="379">
        <f t="shared" si="45"/>
        <v>72.4516062322792</v>
      </c>
      <c r="M302" s="162">
        <f t="shared" si="46"/>
        <v>71.48241206030151</v>
      </c>
      <c r="N302" s="380">
        <f t="shared" si="52"/>
        <v>100</v>
      </c>
    </row>
    <row r="303" spans="1:14" s="163" customFormat="1" ht="26.25" customHeight="1">
      <c r="A303" s="112" t="s">
        <v>370</v>
      </c>
      <c r="B303" s="113" t="s">
        <v>377</v>
      </c>
      <c r="C303" s="209" t="s">
        <v>466</v>
      </c>
      <c r="D303" s="197">
        <f>SUM('[7]ЦБС'!$Q$27)</f>
        <v>20946.199999999997</v>
      </c>
      <c r="E303" s="137">
        <f t="shared" si="50"/>
        <v>21973.899999999998</v>
      </c>
      <c r="F303" s="204">
        <v>21683.6</v>
      </c>
      <c r="G303" s="212">
        <v>290.3</v>
      </c>
      <c r="H303" s="195"/>
      <c r="I303" s="137">
        <f t="shared" si="51"/>
        <v>15153.599999999999</v>
      </c>
      <c r="J303" s="122">
        <v>15153.3</v>
      </c>
      <c r="K303" s="253">
        <v>0.3</v>
      </c>
      <c r="L303" s="379">
        <f t="shared" si="45"/>
        <v>68.96181378817597</v>
      </c>
      <c r="M303" s="162">
        <f t="shared" si="46"/>
        <v>69.88369090003505</v>
      </c>
      <c r="N303" s="380">
        <f t="shared" si="52"/>
        <v>0.10334137099552188</v>
      </c>
    </row>
    <row r="304" spans="1:14" s="163" customFormat="1" ht="26.25">
      <c r="A304" s="112" t="s">
        <v>371</v>
      </c>
      <c r="B304" s="113" t="s">
        <v>377</v>
      </c>
      <c r="C304" s="209" t="s">
        <v>466</v>
      </c>
      <c r="D304" s="120">
        <f>SUM('[7]субсидии книж.фонда'!$P$27)</f>
        <v>122.1</v>
      </c>
      <c r="E304" s="121">
        <f t="shared" si="50"/>
        <v>122.1</v>
      </c>
      <c r="F304" s="122">
        <f>SUM('[7]субсидии книж.фонда'!$Q$27)</f>
        <v>0</v>
      </c>
      <c r="G304" s="123">
        <f>SUM('[7]субсидии книж.фонда'!$P$27)</f>
        <v>122.1</v>
      </c>
      <c r="H304" s="195"/>
      <c r="I304" s="121">
        <f t="shared" si="51"/>
        <v>0</v>
      </c>
      <c r="J304" s="122"/>
      <c r="K304" s="253">
        <v>0</v>
      </c>
      <c r="L304" s="379">
        <f t="shared" si="45"/>
        <v>0</v>
      </c>
      <c r="M304" s="162"/>
      <c r="N304" s="380">
        <f>K304*100/G304</f>
        <v>0</v>
      </c>
    </row>
    <row r="305" spans="1:14" s="163" customFormat="1" ht="47.25" customHeight="1">
      <c r="A305" s="112" t="s">
        <v>379</v>
      </c>
      <c r="B305" s="113" t="s">
        <v>377</v>
      </c>
      <c r="C305" s="209" t="s">
        <v>466</v>
      </c>
      <c r="D305" s="120">
        <v>1995</v>
      </c>
      <c r="E305" s="121">
        <f t="shared" si="50"/>
        <v>2253.9</v>
      </c>
      <c r="F305" s="122">
        <f>SUM(F306)</f>
        <v>331.3</v>
      </c>
      <c r="G305" s="198">
        <v>1922.6</v>
      </c>
      <c r="H305" s="190"/>
      <c r="I305" s="121">
        <f t="shared" si="51"/>
        <v>852.4</v>
      </c>
      <c r="J305" s="122">
        <v>0</v>
      </c>
      <c r="K305" s="253">
        <v>852.4</v>
      </c>
      <c r="L305" s="379">
        <f t="shared" si="45"/>
        <v>37.818891698833134</v>
      </c>
      <c r="M305" s="162">
        <f t="shared" si="46"/>
        <v>0</v>
      </c>
      <c r="N305" s="380">
        <f>K305*100/G305</f>
        <v>44.335795277228755</v>
      </c>
    </row>
    <row r="306" spans="1:14" s="163" customFormat="1" ht="0.75" customHeight="1" hidden="1">
      <c r="A306" s="112" t="s">
        <v>102</v>
      </c>
      <c r="B306" s="113" t="s">
        <v>377</v>
      </c>
      <c r="C306" s="209" t="s">
        <v>466</v>
      </c>
      <c r="D306" s="120">
        <v>1995</v>
      </c>
      <c r="E306" s="121">
        <f t="shared" si="50"/>
        <v>3718.7000000000003</v>
      </c>
      <c r="F306" s="122">
        <v>331.3</v>
      </c>
      <c r="G306" s="123">
        <v>3387.4</v>
      </c>
      <c r="H306" s="190"/>
      <c r="I306" s="171"/>
      <c r="J306" s="324"/>
      <c r="K306" s="371"/>
      <c r="L306" s="379">
        <f t="shared" si="45"/>
        <v>0</v>
      </c>
      <c r="M306" s="162">
        <f t="shared" si="46"/>
        <v>0</v>
      </c>
      <c r="N306" s="380">
        <f t="shared" si="52"/>
        <v>0</v>
      </c>
    </row>
    <row r="307" spans="1:14" s="163" customFormat="1" ht="29.25" customHeight="1">
      <c r="A307" s="112" t="s">
        <v>505</v>
      </c>
      <c r="B307" s="113" t="s">
        <v>377</v>
      </c>
      <c r="C307" s="209" t="s">
        <v>466</v>
      </c>
      <c r="D307" s="120">
        <f>SUM(D308)</f>
        <v>222.4</v>
      </c>
      <c r="E307" s="121">
        <f t="shared" si="50"/>
        <v>222.39999999999998</v>
      </c>
      <c r="F307" s="122">
        <f>SUM(F308+F309+F310)</f>
        <v>222.39999999999998</v>
      </c>
      <c r="G307" s="123"/>
      <c r="H307" s="190"/>
      <c r="I307" s="121">
        <f aca="true" t="shared" si="53" ref="I307:I313">SUM(J307:K307)</f>
        <v>0</v>
      </c>
      <c r="J307" s="122">
        <f>SUM(J308:J310)</f>
        <v>0</v>
      </c>
      <c r="K307" s="122">
        <f>SUM(K308:K310)</f>
        <v>0</v>
      </c>
      <c r="L307" s="379">
        <f t="shared" si="45"/>
        <v>0</v>
      </c>
      <c r="M307" s="162">
        <f t="shared" si="46"/>
        <v>0</v>
      </c>
      <c r="N307" s="380"/>
    </row>
    <row r="308" spans="1:14" s="163" customFormat="1" ht="30" customHeight="1">
      <c r="A308" s="271" t="s">
        <v>451</v>
      </c>
      <c r="B308" s="113" t="s">
        <v>377</v>
      </c>
      <c r="C308" s="209" t="s">
        <v>466</v>
      </c>
      <c r="D308" s="115">
        <v>222.4</v>
      </c>
      <c r="E308" s="121">
        <f t="shared" si="50"/>
        <v>0</v>
      </c>
      <c r="F308" s="122">
        <v>0</v>
      </c>
      <c r="G308" s="123"/>
      <c r="H308" s="190"/>
      <c r="I308" s="121">
        <f t="shared" si="53"/>
        <v>0</v>
      </c>
      <c r="J308" s="324"/>
      <c r="K308" s="371"/>
      <c r="L308" s="379"/>
      <c r="M308" s="162"/>
      <c r="N308" s="380"/>
    </row>
    <row r="309" spans="1:14" s="163" customFormat="1" ht="28.5" customHeight="1">
      <c r="A309" s="112" t="s">
        <v>101</v>
      </c>
      <c r="B309" s="113" t="s">
        <v>377</v>
      </c>
      <c r="C309" s="209" t="s">
        <v>466</v>
      </c>
      <c r="D309" s="115"/>
      <c r="E309" s="121">
        <f t="shared" si="50"/>
        <v>73.7</v>
      </c>
      <c r="F309" s="122">
        <v>73.7</v>
      </c>
      <c r="G309" s="123"/>
      <c r="H309" s="190"/>
      <c r="I309" s="121">
        <f t="shared" si="53"/>
        <v>0</v>
      </c>
      <c r="J309" s="122">
        <v>0</v>
      </c>
      <c r="K309" s="371"/>
      <c r="L309" s="379">
        <f t="shared" si="45"/>
        <v>0</v>
      </c>
      <c r="M309" s="162">
        <f t="shared" si="46"/>
        <v>0</v>
      </c>
      <c r="N309" s="380"/>
    </row>
    <row r="310" spans="1:14" s="163" customFormat="1" ht="25.5" customHeight="1">
      <c r="A310" s="112" t="s">
        <v>102</v>
      </c>
      <c r="B310" s="113" t="s">
        <v>377</v>
      </c>
      <c r="C310" s="209" t="s">
        <v>466</v>
      </c>
      <c r="D310" s="115"/>
      <c r="E310" s="121">
        <f t="shared" si="50"/>
        <v>148.7</v>
      </c>
      <c r="F310" s="122">
        <v>148.7</v>
      </c>
      <c r="G310" s="123"/>
      <c r="H310" s="190"/>
      <c r="I310" s="121">
        <f t="shared" si="53"/>
        <v>0</v>
      </c>
      <c r="J310" s="122">
        <v>0</v>
      </c>
      <c r="K310" s="371"/>
      <c r="L310" s="379">
        <f t="shared" si="45"/>
        <v>0</v>
      </c>
      <c r="M310" s="162">
        <f t="shared" si="46"/>
        <v>0</v>
      </c>
      <c r="N310" s="380"/>
    </row>
    <row r="311" spans="1:14" s="163" customFormat="1" ht="31.5" customHeight="1">
      <c r="A311" s="112" t="s">
        <v>450</v>
      </c>
      <c r="B311" s="113" t="s">
        <v>377</v>
      </c>
      <c r="C311" s="209" t="s">
        <v>466</v>
      </c>
      <c r="D311" s="120">
        <v>353</v>
      </c>
      <c r="E311" s="121">
        <f t="shared" si="50"/>
        <v>353</v>
      </c>
      <c r="F311" s="122">
        <f>SUM(F312+F313)</f>
        <v>353</v>
      </c>
      <c r="G311" s="123"/>
      <c r="H311" s="190"/>
      <c r="I311" s="121">
        <f t="shared" si="53"/>
        <v>130.7</v>
      </c>
      <c r="J311" s="122">
        <f>SUM(J312+J313)</f>
        <v>130.7</v>
      </c>
      <c r="K311" s="122">
        <f>SUM(K312+K313)</f>
        <v>0</v>
      </c>
      <c r="L311" s="379">
        <f t="shared" si="45"/>
        <v>37.02549575070821</v>
      </c>
      <c r="M311" s="162">
        <f t="shared" si="46"/>
        <v>37.02549575070821</v>
      </c>
      <c r="N311" s="380"/>
    </row>
    <row r="312" spans="1:14" s="163" customFormat="1" ht="30.75" customHeight="1">
      <c r="A312" s="112" t="s">
        <v>451</v>
      </c>
      <c r="B312" s="113" t="s">
        <v>377</v>
      </c>
      <c r="C312" s="209" t="s">
        <v>466</v>
      </c>
      <c r="D312" s="120">
        <v>353</v>
      </c>
      <c r="E312" s="121">
        <f t="shared" si="50"/>
        <v>0</v>
      </c>
      <c r="F312" s="122">
        <v>0</v>
      </c>
      <c r="G312" s="123"/>
      <c r="H312" s="190"/>
      <c r="I312" s="121">
        <f t="shared" si="53"/>
        <v>0</v>
      </c>
      <c r="J312" s="122">
        <v>0</v>
      </c>
      <c r="K312" s="371"/>
      <c r="L312" s="379"/>
      <c r="M312" s="162"/>
      <c r="N312" s="380"/>
    </row>
    <row r="313" spans="1:14" s="163" customFormat="1" ht="30.75" customHeight="1">
      <c r="A313" s="112" t="s">
        <v>101</v>
      </c>
      <c r="B313" s="113" t="s">
        <v>377</v>
      </c>
      <c r="C313" s="209" t="s">
        <v>466</v>
      </c>
      <c r="D313" s="120"/>
      <c r="E313" s="121">
        <f t="shared" si="50"/>
        <v>353</v>
      </c>
      <c r="F313" s="122">
        <v>353</v>
      </c>
      <c r="G313" s="123"/>
      <c r="H313" s="190"/>
      <c r="I313" s="121">
        <f t="shared" si="53"/>
        <v>130.7</v>
      </c>
      <c r="J313" s="122">
        <v>130.7</v>
      </c>
      <c r="K313" s="371"/>
      <c r="L313" s="379">
        <f t="shared" si="45"/>
        <v>37.02549575070821</v>
      </c>
      <c r="M313" s="162">
        <f t="shared" si="46"/>
        <v>37.02549575070821</v>
      </c>
      <c r="N313" s="380"/>
    </row>
    <row r="314" spans="1:14" s="500" customFormat="1" ht="69" customHeight="1">
      <c r="A314" s="487" t="s">
        <v>510</v>
      </c>
      <c r="B314" s="488" t="s">
        <v>377</v>
      </c>
      <c r="C314" s="489" t="s">
        <v>466</v>
      </c>
      <c r="D314" s="490">
        <v>750.8</v>
      </c>
      <c r="E314" s="491">
        <f t="shared" si="50"/>
        <v>2278.4</v>
      </c>
      <c r="F314" s="492">
        <f>SUM(F315+F316+F317+F318+F319+F320+F321+F322)</f>
        <v>2278.4</v>
      </c>
      <c r="G314" s="493">
        <v>0</v>
      </c>
      <c r="H314" s="494"/>
      <c r="I314" s="495">
        <f>I315+I316+I317+I318+I319+I320+I321</f>
        <v>1982.1999999999998</v>
      </c>
      <c r="J314" s="492">
        <f>SUM(J315+J316+J317+J318+J319+J320+J321+J322)</f>
        <v>1990.4999999999998</v>
      </c>
      <c r="K314" s="496"/>
      <c r="L314" s="497">
        <f t="shared" si="45"/>
        <v>86.99964887640448</v>
      </c>
      <c r="M314" s="498">
        <f t="shared" si="46"/>
        <v>87.36393960674155</v>
      </c>
      <c r="N314" s="499"/>
    </row>
    <row r="315" spans="1:14" s="500" customFormat="1" ht="26.25" customHeight="1">
      <c r="A315" s="501" t="s">
        <v>451</v>
      </c>
      <c r="B315" s="488" t="s">
        <v>377</v>
      </c>
      <c r="C315" s="489" t="s">
        <v>466</v>
      </c>
      <c r="D315" s="490">
        <v>750.8</v>
      </c>
      <c r="E315" s="491">
        <f t="shared" si="50"/>
        <v>1642.7</v>
      </c>
      <c r="F315" s="492">
        <v>1642.7</v>
      </c>
      <c r="G315" s="493">
        <v>0</v>
      </c>
      <c r="H315" s="502"/>
      <c r="I315" s="491">
        <f aca="true" t="shared" si="54" ref="I315:I324">SUM(J315:K315)</f>
        <v>1407.6</v>
      </c>
      <c r="J315" s="492">
        <v>1407.6</v>
      </c>
      <c r="K315" s="503"/>
      <c r="L315" s="497"/>
      <c r="M315" s="498"/>
      <c r="N315" s="499"/>
    </row>
    <row r="316" spans="1:14" s="500" customFormat="1" ht="30" customHeight="1">
      <c r="A316" s="487" t="s">
        <v>72</v>
      </c>
      <c r="B316" s="488" t="s">
        <v>377</v>
      </c>
      <c r="C316" s="489" t="s">
        <v>466</v>
      </c>
      <c r="D316" s="504"/>
      <c r="E316" s="491">
        <f aca="true" t="shared" si="55" ref="E316:E322">SUM(F316:G316)</f>
        <v>66</v>
      </c>
      <c r="F316" s="505">
        <v>66</v>
      </c>
      <c r="G316" s="506"/>
      <c r="H316" s="502"/>
      <c r="I316" s="491">
        <f t="shared" si="54"/>
        <v>58</v>
      </c>
      <c r="J316" s="492">
        <v>58</v>
      </c>
      <c r="K316" s="507"/>
      <c r="L316" s="497">
        <f t="shared" si="45"/>
        <v>87.87878787878788</v>
      </c>
      <c r="M316" s="498">
        <f t="shared" si="46"/>
        <v>87.87878787878788</v>
      </c>
      <c r="N316" s="499"/>
    </row>
    <row r="317" spans="1:14" s="500" customFormat="1" ht="26.25" customHeight="1">
      <c r="A317" s="487" t="s">
        <v>452</v>
      </c>
      <c r="B317" s="488" t="s">
        <v>377</v>
      </c>
      <c r="C317" s="489" t="s">
        <v>466</v>
      </c>
      <c r="D317" s="504"/>
      <c r="E317" s="491">
        <f t="shared" si="55"/>
        <v>20</v>
      </c>
      <c r="F317" s="505">
        <v>20</v>
      </c>
      <c r="G317" s="506"/>
      <c r="H317" s="502"/>
      <c r="I317" s="491">
        <f t="shared" si="54"/>
        <v>20</v>
      </c>
      <c r="J317" s="492">
        <v>20</v>
      </c>
      <c r="K317" s="507"/>
      <c r="L317" s="497">
        <f t="shared" si="45"/>
        <v>100</v>
      </c>
      <c r="M317" s="498">
        <f t="shared" si="46"/>
        <v>100</v>
      </c>
      <c r="N317" s="499"/>
    </row>
    <row r="318" spans="1:14" s="500" customFormat="1" ht="26.25">
      <c r="A318" s="487" t="s">
        <v>453</v>
      </c>
      <c r="B318" s="488" t="s">
        <v>377</v>
      </c>
      <c r="C318" s="489" t="s">
        <v>466</v>
      </c>
      <c r="D318" s="504"/>
      <c r="E318" s="491">
        <f t="shared" si="55"/>
        <v>49.8</v>
      </c>
      <c r="F318" s="505">
        <v>49.8</v>
      </c>
      <c r="G318" s="506"/>
      <c r="H318" s="502"/>
      <c r="I318" s="491">
        <f t="shared" si="54"/>
        <v>31.3</v>
      </c>
      <c r="J318" s="492">
        <v>31.3</v>
      </c>
      <c r="K318" s="507"/>
      <c r="L318" s="497">
        <f t="shared" si="45"/>
        <v>62.85140562248996</v>
      </c>
      <c r="M318" s="498">
        <f t="shared" si="46"/>
        <v>62.85140562248996</v>
      </c>
      <c r="N318" s="499"/>
    </row>
    <row r="319" spans="1:14" s="500" customFormat="1" ht="27.75" customHeight="1">
      <c r="A319" s="487" t="s">
        <v>75</v>
      </c>
      <c r="B319" s="488" t="s">
        <v>377</v>
      </c>
      <c r="C319" s="489" t="s">
        <v>466</v>
      </c>
      <c r="D319" s="504"/>
      <c r="E319" s="491">
        <f t="shared" si="55"/>
        <v>415.3</v>
      </c>
      <c r="F319" s="505">
        <v>415.3</v>
      </c>
      <c r="G319" s="506"/>
      <c r="H319" s="502"/>
      <c r="I319" s="491">
        <f t="shared" si="54"/>
        <v>415.3</v>
      </c>
      <c r="J319" s="492">
        <v>415.3</v>
      </c>
      <c r="K319" s="507"/>
      <c r="L319" s="497">
        <f t="shared" si="45"/>
        <v>100</v>
      </c>
      <c r="M319" s="498">
        <f t="shared" si="46"/>
        <v>100</v>
      </c>
      <c r="N319" s="499"/>
    </row>
    <row r="320" spans="1:14" s="500" customFormat="1" ht="28.5" customHeight="1">
      <c r="A320" s="487" t="s">
        <v>162</v>
      </c>
      <c r="B320" s="488" t="s">
        <v>377</v>
      </c>
      <c r="C320" s="489" t="s">
        <v>466</v>
      </c>
      <c r="D320" s="504"/>
      <c r="E320" s="491">
        <f t="shared" si="55"/>
        <v>51.7</v>
      </c>
      <c r="F320" s="505">
        <v>51.7</v>
      </c>
      <c r="G320" s="506"/>
      <c r="H320" s="502"/>
      <c r="I320" s="491">
        <f t="shared" si="54"/>
        <v>40</v>
      </c>
      <c r="J320" s="492">
        <v>40</v>
      </c>
      <c r="K320" s="507"/>
      <c r="L320" s="497">
        <f t="shared" si="45"/>
        <v>77.36943907156673</v>
      </c>
      <c r="M320" s="498">
        <f t="shared" si="46"/>
        <v>77.36943907156673</v>
      </c>
      <c r="N320" s="499"/>
    </row>
    <row r="321" spans="1:14" s="500" customFormat="1" ht="28.5" customHeight="1">
      <c r="A321" s="487" t="s">
        <v>454</v>
      </c>
      <c r="B321" s="488" t="s">
        <v>377</v>
      </c>
      <c r="C321" s="489" t="s">
        <v>466</v>
      </c>
      <c r="D321" s="504"/>
      <c r="E321" s="491">
        <f t="shared" si="55"/>
        <v>23</v>
      </c>
      <c r="F321" s="492">
        <v>23</v>
      </c>
      <c r="G321" s="506"/>
      <c r="H321" s="502"/>
      <c r="I321" s="491">
        <f t="shared" si="54"/>
        <v>10</v>
      </c>
      <c r="J321" s="492">
        <v>10</v>
      </c>
      <c r="K321" s="507"/>
      <c r="L321" s="497">
        <f aca="true" t="shared" si="56" ref="L321:L383">I321*100/E321</f>
        <v>43.47826086956522</v>
      </c>
      <c r="M321" s="498">
        <f aca="true" t="shared" si="57" ref="M321:M368">J321*100/F321</f>
        <v>43.47826086956522</v>
      </c>
      <c r="N321" s="499"/>
    </row>
    <row r="322" spans="1:14" s="500" customFormat="1" ht="28.5" customHeight="1">
      <c r="A322" s="508" t="s">
        <v>416</v>
      </c>
      <c r="B322" s="488" t="s">
        <v>377</v>
      </c>
      <c r="C322" s="489" t="s">
        <v>466</v>
      </c>
      <c r="D322" s="504"/>
      <c r="E322" s="491">
        <f t="shared" si="55"/>
        <v>9.9</v>
      </c>
      <c r="F322" s="505">
        <v>9.9</v>
      </c>
      <c r="G322" s="506"/>
      <c r="H322" s="502"/>
      <c r="I322" s="509">
        <f t="shared" si="54"/>
        <v>8.3</v>
      </c>
      <c r="J322" s="492">
        <v>8.3</v>
      </c>
      <c r="K322" s="507"/>
      <c r="L322" s="497">
        <f t="shared" si="56"/>
        <v>83.83838383838385</v>
      </c>
      <c r="M322" s="498">
        <f t="shared" si="57"/>
        <v>83.83838383838385</v>
      </c>
      <c r="N322" s="499"/>
    </row>
    <row r="323" spans="1:14" s="500" customFormat="1" ht="48" customHeight="1">
      <c r="A323" s="508" t="s">
        <v>511</v>
      </c>
      <c r="B323" s="488" t="s">
        <v>377</v>
      </c>
      <c r="C323" s="489" t="s">
        <v>466</v>
      </c>
      <c r="D323" s="504">
        <v>393</v>
      </c>
      <c r="E323" s="509">
        <f>SUM(F323:G323)</f>
        <v>393</v>
      </c>
      <c r="F323" s="505">
        <f>SUM(F324+F325+F326)</f>
        <v>393</v>
      </c>
      <c r="G323" s="510"/>
      <c r="H323" s="502"/>
      <c r="I323" s="509">
        <f t="shared" si="54"/>
        <v>239.8</v>
      </c>
      <c r="J323" s="492">
        <f>J324+J325+J326</f>
        <v>239.8</v>
      </c>
      <c r="K323" s="507"/>
      <c r="L323" s="497">
        <f t="shared" si="56"/>
        <v>61.01781170483461</v>
      </c>
      <c r="M323" s="498">
        <f t="shared" si="57"/>
        <v>61.01781170483461</v>
      </c>
      <c r="N323" s="499"/>
    </row>
    <row r="324" spans="1:14" s="500" customFormat="1" ht="32.25" customHeight="1">
      <c r="A324" s="501" t="s">
        <v>451</v>
      </c>
      <c r="B324" s="488" t="s">
        <v>377</v>
      </c>
      <c r="C324" s="489" t="s">
        <v>466</v>
      </c>
      <c r="D324" s="504">
        <v>393</v>
      </c>
      <c r="E324" s="509">
        <f>SUM(F324:G324)</f>
        <v>0</v>
      </c>
      <c r="F324" s="505">
        <v>0</v>
      </c>
      <c r="G324" s="510"/>
      <c r="H324" s="502"/>
      <c r="I324" s="509">
        <f t="shared" si="54"/>
        <v>0</v>
      </c>
      <c r="J324" s="492"/>
      <c r="K324" s="507"/>
      <c r="L324" s="497">
        <v>0</v>
      </c>
      <c r="M324" s="498">
        <v>0</v>
      </c>
      <c r="N324" s="499"/>
    </row>
    <row r="325" spans="1:14" s="500" customFormat="1" ht="30.75" customHeight="1">
      <c r="A325" s="487" t="s">
        <v>454</v>
      </c>
      <c r="B325" s="488" t="s">
        <v>377</v>
      </c>
      <c r="C325" s="489" t="s">
        <v>466</v>
      </c>
      <c r="D325" s="504"/>
      <c r="E325" s="491">
        <f aca="true" t="shared" si="58" ref="E325:E337">SUM(F325:G325)</f>
        <v>300</v>
      </c>
      <c r="F325" s="505">
        <v>300</v>
      </c>
      <c r="G325" s="506"/>
      <c r="H325" s="502"/>
      <c r="I325" s="491">
        <f aca="true" t="shared" si="59" ref="I325:I337">SUM(J325:K325)</f>
        <v>199.8</v>
      </c>
      <c r="J325" s="492">
        <v>199.8</v>
      </c>
      <c r="K325" s="507"/>
      <c r="L325" s="497">
        <f t="shared" si="56"/>
        <v>66.6</v>
      </c>
      <c r="M325" s="498">
        <f t="shared" si="57"/>
        <v>66.6</v>
      </c>
      <c r="N325" s="499"/>
    </row>
    <row r="326" spans="1:14" s="500" customFormat="1" ht="29.25" customHeight="1">
      <c r="A326" s="487" t="s">
        <v>101</v>
      </c>
      <c r="B326" s="488" t="s">
        <v>377</v>
      </c>
      <c r="C326" s="489" t="s">
        <v>466</v>
      </c>
      <c r="D326" s="504"/>
      <c r="E326" s="491">
        <f t="shared" si="58"/>
        <v>93</v>
      </c>
      <c r="F326" s="505">
        <v>93</v>
      </c>
      <c r="G326" s="506"/>
      <c r="H326" s="502"/>
      <c r="I326" s="491">
        <f t="shared" si="59"/>
        <v>40</v>
      </c>
      <c r="J326" s="492">
        <v>40</v>
      </c>
      <c r="K326" s="507"/>
      <c r="L326" s="497">
        <f t="shared" si="56"/>
        <v>43.01075268817204</v>
      </c>
      <c r="M326" s="498">
        <f t="shared" si="57"/>
        <v>43.01075268817204</v>
      </c>
      <c r="N326" s="499"/>
    </row>
    <row r="327" spans="1:14" s="500" customFormat="1" ht="52.5" customHeight="1">
      <c r="A327" s="501" t="s">
        <v>512</v>
      </c>
      <c r="B327" s="488" t="s">
        <v>377</v>
      </c>
      <c r="C327" s="489" t="s">
        <v>466</v>
      </c>
      <c r="D327" s="490">
        <v>1852</v>
      </c>
      <c r="E327" s="491">
        <f t="shared" si="58"/>
        <v>943.1</v>
      </c>
      <c r="F327" s="492">
        <f>SUM(F328+F329+F330+F331+F332+F333)</f>
        <v>943.1</v>
      </c>
      <c r="G327" s="506"/>
      <c r="H327" s="502"/>
      <c r="I327" s="491">
        <f t="shared" si="59"/>
        <v>632.4</v>
      </c>
      <c r="J327" s="492">
        <f>J328+J329+J330+J331+J332+J333</f>
        <v>632.4</v>
      </c>
      <c r="K327" s="507"/>
      <c r="L327" s="497">
        <f t="shared" si="56"/>
        <v>67.05545541299968</v>
      </c>
      <c r="M327" s="498">
        <f t="shared" si="57"/>
        <v>67.05545541299968</v>
      </c>
      <c r="N327" s="499"/>
    </row>
    <row r="328" spans="1:14" s="500" customFormat="1" ht="28.5" customHeight="1">
      <c r="A328" s="501" t="s">
        <v>451</v>
      </c>
      <c r="B328" s="488" t="s">
        <v>377</v>
      </c>
      <c r="C328" s="489" t="s">
        <v>466</v>
      </c>
      <c r="D328" s="490">
        <v>1852</v>
      </c>
      <c r="E328" s="491">
        <f t="shared" si="58"/>
        <v>0</v>
      </c>
      <c r="F328" s="492">
        <v>0</v>
      </c>
      <c r="G328" s="511"/>
      <c r="H328" s="494"/>
      <c r="I328" s="491">
        <f t="shared" si="59"/>
        <v>0</v>
      </c>
      <c r="J328" s="492"/>
      <c r="K328" s="507"/>
      <c r="L328" s="497"/>
      <c r="M328" s="498"/>
      <c r="N328" s="499"/>
    </row>
    <row r="329" spans="1:14" s="500" customFormat="1" ht="27" customHeight="1">
      <c r="A329" s="487" t="s">
        <v>452</v>
      </c>
      <c r="B329" s="488" t="s">
        <v>377</v>
      </c>
      <c r="C329" s="489" t="s">
        <v>466</v>
      </c>
      <c r="D329" s="504"/>
      <c r="E329" s="491">
        <f t="shared" si="58"/>
        <v>356.7</v>
      </c>
      <c r="F329" s="492">
        <v>356.7</v>
      </c>
      <c r="G329" s="511"/>
      <c r="H329" s="494"/>
      <c r="I329" s="491">
        <f t="shared" si="59"/>
        <v>47.4</v>
      </c>
      <c r="J329" s="492">
        <v>47.4</v>
      </c>
      <c r="K329" s="507"/>
      <c r="L329" s="497">
        <f t="shared" si="56"/>
        <v>13.288477712363331</v>
      </c>
      <c r="M329" s="498">
        <f t="shared" si="57"/>
        <v>13.288477712363331</v>
      </c>
      <c r="N329" s="499"/>
    </row>
    <row r="330" spans="1:14" s="500" customFormat="1" ht="27" customHeight="1">
      <c r="A330" s="487" t="s">
        <v>453</v>
      </c>
      <c r="B330" s="488" t="s">
        <v>377</v>
      </c>
      <c r="C330" s="489" t="s">
        <v>466</v>
      </c>
      <c r="D330" s="504"/>
      <c r="E330" s="491">
        <f t="shared" si="58"/>
        <v>120</v>
      </c>
      <c r="F330" s="492">
        <v>120</v>
      </c>
      <c r="G330" s="511"/>
      <c r="H330" s="494"/>
      <c r="I330" s="491">
        <f t="shared" si="59"/>
        <v>120</v>
      </c>
      <c r="J330" s="492">
        <v>120</v>
      </c>
      <c r="K330" s="507"/>
      <c r="L330" s="497">
        <f t="shared" si="56"/>
        <v>100</v>
      </c>
      <c r="M330" s="498">
        <f t="shared" si="57"/>
        <v>100</v>
      </c>
      <c r="N330" s="499"/>
    </row>
    <row r="331" spans="1:14" s="500" customFormat="1" ht="27" customHeight="1">
      <c r="A331" s="487" t="s">
        <v>75</v>
      </c>
      <c r="B331" s="488" t="s">
        <v>377</v>
      </c>
      <c r="C331" s="489" t="s">
        <v>466</v>
      </c>
      <c r="D331" s="504"/>
      <c r="E331" s="491">
        <f t="shared" si="58"/>
        <v>222.4</v>
      </c>
      <c r="F331" s="492">
        <v>222.4</v>
      </c>
      <c r="G331" s="511"/>
      <c r="H331" s="502"/>
      <c r="I331" s="491">
        <f t="shared" si="59"/>
        <v>222.4</v>
      </c>
      <c r="J331" s="512">
        <v>222.4</v>
      </c>
      <c r="K331" s="507"/>
      <c r="L331" s="497">
        <f t="shared" si="56"/>
        <v>100</v>
      </c>
      <c r="M331" s="498">
        <f>J332*100/F331</f>
        <v>64.11870503597122</v>
      </c>
      <c r="N331" s="499"/>
    </row>
    <row r="332" spans="1:14" s="500" customFormat="1" ht="27.75" customHeight="1">
      <c r="A332" s="487" t="s">
        <v>101</v>
      </c>
      <c r="B332" s="488" t="s">
        <v>377</v>
      </c>
      <c r="C332" s="489" t="s">
        <v>466</v>
      </c>
      <c r="D332" s="504"/>
      <c r="E332" s="491">
        <f t="shared" si="58"/>
        <v>144</v>
      </c>
      <c r="F332" s="492">
        <v>144</v>
      </c>
      <c r="G332" s="511"/>
      <c r="H332" s="494"/>
      <c r="I332" s="491">
        <f>SUM(J332:K332)</f>
        <v>142.6</v>
      </c>
      <c r="J332" s="492">
        <v>142.6</v>
      </c>
      <c r="K332" s="507"/>
      <c r="L332" s="497">
        <f t="shared" si="56"/>
        <v>99.02777777777777</v>
      </c>
      <c r="M332" s="498"/>
      <c r="N332" s="499"/>
    </row>
    <row r="333" spans="1:14" s="500" customFormat="1" ht="28.5" customHeight="1">
      <c r="A333" s="487" t="s">
        <v>454</v>
      </c>
      <c r="B333" s="488" t="s">
        <v>377</v>
      </c>
      <c r="C333" s="489" t="s">
        <v>466</v>
      </c>
      <c r="D333" s="504"/>
      <c r="E333" s="491">
        <f t="shared" si="58"/>
        <v>100</v>
      </c>
      <c r="F333" s="492">
        <v>100</v>
      </c>
      <c r="G333" s="511"/>
      <c r="H333" s="494"/>
      <c r="I333" s="491">
        <f t="shared" si="59"/>
        <v>100</v>
      </c>
      <c r="J333" s="492">
        <v>100</v>
      </c>
      <c r="K333" s="507"/>
      <c r="L333" s="497">
        <f t="shared" si="56"/>
        <v>100</v>
      </c>
      <c r="M333" s="498">
        <f t="shared" si="57"/>
        <v>100</v>
      </c>
      <c r="N333" s="499"/>
    </row>
    <row r="334" spans="1:14" s="500" customFormat="1" ht="30" customHeight="1">
      <c r="A334" s="563" t="s">
        <v>63</v>
      </c>
      <c r="B334" s="488" t="s">
        <v>377</v>
      </c>
      <c r="C334" s="489" t="s">
        <v>466</v>
      </c>
      <c r="D334" s="504"/>
      <c r="E334" s="491">
        <f>SUM(F334:G334)</f>
        <v>439.3</v>
      </c>
      <c r="F334" s="492">
        <f>SUM(F335:F336)</f>
        <v>439.3</v>
      </c>
      <c r="G334" s="511"/>
      <c r="H334" s="502"/>
      <c r="I334" s="491">
        <f>SUM(J334:K334)</f>
        <v>421.5</v>
      </c>
      <c r="J334" s="492">
        <v>421.5</v>
      </c>
      <c r="K334" s="507"/>
      <c r="L334" s="497">
        <f t="shared" si="56"/>
        <v>95.94809924880491</v>
      </c>
      <c r="M334" s="498">
        <f t="shared" si="57"/>
        <v>95.94809924880491</v>
      </c>
      <c r="N334" s="499"/>
    </row>
    <row r="335" spans="1:14" s="500" customFormat="1" ht="32.25" customHeight="1">
      <c r="A335" s="501" t="s">
        <v>451</v>
      </c>
      <c r="B335" s="488" t="s">
        <v>377</v>
      </c>
      <c r="C335" s="489" t="s">
        <v>466</v>
      </c>
      <c r="D335" s="504"/>
      <c r="E335" s="491">
        <f t="shared" si="58"/>
        <v>139.3</v>
      </c>
      <c r="F335" s="492">
        <v>139.3</v>
      </c>
      <c r="G335" s="513"/>
      <c r="H335" s="502"/>
      <c r="I335" s="491">
        <f t="shared" si="59"/>
        <v>121.5</v>
      </c>
      <c r="J335" s="492">
        <v>121.5</v>
      </c>
      <c r="K335" s="507"/>
      <c r="L335" s="497">
        <f t="shared" si="56"/>
        <v>87.22182340272792</v>
      </c>
      <c r="M335" s="498">
        <f t="shared" si="57"/>
        <v>87.22182340272792</v>
      </c>
      <c r="N335" s="499"/>
    </row>
    <row r="336" spans="1:14" s="500" customFormat="1" ht="28.5" customHeight="1">
      <c r="A336" s="487" t="s">
        <v>75</v>
      </c>
      <c r="B336" s="488" t="s">
        <v>377</v>
      </c>
      <c r="C336" s="489" t="s">
        <v>466</v>
      </c>
      <c r="D336" s="504"/>
      <c r="E336" s="491">
        <f t="shared" si="58"/>
        <v>300</v>
      </c>
      <c r="F336" s="492">
        <v>300</v>
      </c>
      <c r="G336" s="513"/>
      <c r="H336" s="502"/>
      <c r="I336" s="491">
        <f t="shared" si="59"/>
        <v>300</v>
      </c>
      <c r="J336" s="492">
        <v>300</v>
      </c>
      <c r="K336" s="507"/>
      <c r="L336" s="497">
        <f t="shared" si="56"/>
        <v>100</v>
      </c>
      <c r="M336" s="498">
        <f t="shared" si="57"/>
        <v>100</v>
      </c>
      <c r="N336" s="499"/>
    </row>
    <row r="337" spans="1:14" s="500" customFormat="1" ht="76.5" customHeight="1">
      <c r="A337" s="487" t="s">
        <v>376</v>
      </c>
      <c r="B337" s="488" t="s">
        <v>377</v>
      </c>
      <c r="C337" s="489" t="s">
        <v>466</v>
      </c>
      <c r="D337" s="504"/>
      <c r="E337" s="491">
        <f t="shared" si="58"/>
        <v>63032.8</v>
      </c>
      <c r="F337" s="492">
        <v>6104</v>
      </c>
      <c r="G337" s="513">
        <v>56928.8</v>
      </c>
      <c r="H337" s="494"/>
      <c r="I337" s="491">
        <f t="shared" si="59"/>
        <v>61932.4</v>
      </c>
      <c r="J337" s="492">
        <v>5003.6</v>
      </c>
      <c r="K337" s="507">
        <v>56928.8</v>
      </c>
      <c r="L337" s="497">
        <f t="shared" si="56"/>
        <v>98.25424223578835</v>
      </c>
      <c r="M337" s="498">
        <f t="shared" si="57"/>
        <v>81.97247706422019</v>
      </c>
      <c r="N337" s="499">
        <f>K337*100/G337</f>
        <v>100</v>
      </c>
    </row>
    <row r="338" spans="1:14" s="500" customFormat="1" ht="82.5" customHeight="1">
      <c r="A338" s="487" t="s">
        <v>312</v>
      </c>
      <c r="B338" s="488" t="s">
        <v>377</v>
      </c>
      <c r="C338" s="489" t="s">
        <v>466</v>
      </c>
      <c r="D338" s="514">
        <v>51049</v>
      </c>
      <c r="E338" s="491">
        <f>SUM(F338:G338)</f>
        <v>91073.7</v>
      </c>
      <c r="F338" s="492">
        <v>3403.7</v>
      </c>
      <c r="G338" s="493">
        <v>87670</v>
      </c>
      <c r="H338" s="515"/>
      <c r="I338" s="491">
        <f>SUM(J338:K338)</f>
        <v>20.9</v>
      </c>
      <c r="J338" s="492">
        <v>20.9</v>
      </c>
      <c r="K338" s="503"/>
      <c r="L338" s="497">
        <f t="shared" si="56"/>
        <v>0.022948447246570636</v>
      </c>
      <c r="M338" s="498">
        <f t="shared" si="57"/>
        <v>0.6140376648940858</v>
      </c>
      <c r="N338" s="499">
        <f>K338*100/G338</f>
        <v>0</v>
      </c>
    </row>
    <row r="339" spans="1:14" s="500" customFormat="1" ht="39" customHeight="1">
      <c r="A339" s="487" t="s">
        <v>417</v>
      </c>
      <c r="B339" s="488" t="s">
        <v>377</v>
      </c>
      <c r="C339" s="489" t="s">
        <v>466</v>
      </c>
      <c r="D339" s="514"/>
      <c r="E339" s="491">
        <f>SUM(F339:G339)</f>
        <v>680</v>
      </c>
      <c r="F339" s="505">
        <v>680</v>
      </c>
      <c r="G339" s="510"/>
      <c r="H339" s="515"/>
      <c r="I339" s="509">
        <f>SUM(J339:K339)</f>
        <v>0</v>
      </c>
      <c r="J339" s="492">
        <v>0</v>
      </c>
      <c r="K339" s="516"/>
      <c r="L339" s="497">
        <f t="shared" si="56"/>
        <v>0</v>
      </c>
      <c r="M339" s="498">
        <f t="shared" si="57"/>
        <v>0</v>
      </c>
      <c r="N339" s="499"/>
    </row>
    <row r="340" spans="1:14" s="500" customFormat="1" ht="37.5" customHeight="1">
      <c r="A340" s="517" t="s">
        <v>381</v>
      </c>
      <c r="B340" s="518" t="s">
        <v>372</v>
      </c>
      <c r="C340" s="519" t="s">
        <v>467</v>
      </c>
      <c r="D340" s="520">
        <f aca="true" t="shared" si="60" ref="D340:K340">SUM(D341+D351+D355+D362)</f>
        <v>526317.3</v>
      </c>
      <c r="E340" s="521">
        <f t="shared" si="60"/>
        <v>543542.1000000001</v>
      </c>
      <c r="F340" s="522">
        <f t="shared" si="60"/>
        <v>453191.30000000005</v>
      </c>
      <c r="G340" s="523">
        <f t="shared" si="60"/>
        <v>90350.8</v>
      </c>
      <c r="H340" s="524">
        <f t="shared" si="60"/>
        <v>0</v>
      </c>
      <c r="I340" s="521">
        <f t="shared" si="60"/>
        <v>334681.9</v>
      </c>
      <c r="J340" s="522">
        <f t="shared" si="60"/>
        <v>316896.7</v>
      </c>
      <c r="K340" s="525">
        <f t="shared" si="60"/>
        <v>17785.2</v>
      </c>
      <c r="L340" s="497">
        <f t="shared" si="56"/>
        <v>61.57423684384337</v>
      </c>
      <c r="M340" s="498">
        <f t="shared" si="57"/>
        <v>69.9255921285338</v>
      </c>
      <c r="N340" s="499">
        <f>K340*100/G340</f>
        <v>19.684607109178888</v>
      </c>
    </row>
    <row r="341" spans="1:14" s="500" customFormat="1" ht="33" customHeight="1">
      <c r="A341" s="517" t="s">
        <v>382</v>
      </c>
      <c r="B341" s="518" t="s">
        <v>372</v>
      </c>
      <c r="C341" s="519" t="s">
        <v>466</v>
      </c>
      <c r="D341" s="526">
        <f aca="true" t="shared" si="61" ref="D341:K341">SUM(D342+D343+D345+D346+D347+D350)</f>
        <v>383320.2</v>
      </c>
      <c r="E341" s="491">
        <f>SUM(E342:E347)</f>
        <v>411281.9000000001</v>
      </c>
      <c r="F341" s="527">
        <f>SUM(F342+F343+F345+F346+F347+F350+F344)</f>
        <v>411281.9000000001</v>
      </c>
      <c r="G341" s="528">
        <f t="shared" si="61"/>
        <v>0</v>
      </c>
      <c r="H341" s="496">
        <f t="shared" si="61"/>
        <v>0</v>
      </c>
      <c r="I341" s="491">
        <f>SUM(I342+I343+I344+I345+I346+I347+I350)</f>
        <v>284115.60000000003</v>
      </c>
      <c r="J341" s="527">
        <f>SUM(J342+J343+J344+J345+J346+J347+J350)</f>
        <v>284115.60000000003</v>
      </c>
      <c r="K341" s="526">
        <f t="shared" si="61"/>
        <v>0</v>
      </c>
      <c r="L341" s="497">
        <f t="shared" si="56"/>
        <v>69.08050171913716</v>
      </c>
      <c r="M341" s="498">
        <f t="shared" si="57"/>
        <v>69.08050171913716</v>
      </c>
      <c r="N341" s="499"/>
    </row>
    <row r="342" spans="1:14" s="500" customFormat="1" ht="29.25" customHeight="1">
      <c r="A342" s="487" t="s">
        <v>383</v>
      </c>
      <c r="B342" s="488" t="s">
        <v>372</v>
      </c>
      <c r="C342" s="489" t="s">
        <v>466</v>
      </c>
      <c r="D342" s="490">
        <v>315470.3</v>
      </c>
      <c r="E342" s="529">
        <f aca="true" t="shared" si="62" ref="E342:E361">SUM(F342:G342)</f>
        <v>342135.2</v>
      </c>
      <c r="F342" s="530">
        <v>342135.2</v>
      </c>
      <c r="G342" s="531"/>
      <c r="H342" s="532"/>
      <c r="I342" s="529">
        <f aca="true" t="shared" si="63" ref="I342:I354">SUM(J342:K342)</f>
        <v>252876.5</v>
      </c>
      <c r="J342" s="492">
        <v>252876.5</v>
      </c>
      <c r="K342" s="507"/>
      <c r="L342" s="497">
        <f t="shared" si="56"/>
        <v>73.91127834844237</v>
      </c>
      <c r="M342" s="498">
        <f t="shared" si="57"/>
        <v>73.91127834844237</v>
      </c>
      <c r="N342" s="499"/>
    </row>
    <row r="343" spans="1:14" s="500" customFormat="1" ht="30" customHeight="1">
      <c r="A343" s="487" t="s">
        <v>384</v>
      </c>
      <c r="B343" s="488" t="s">
        <v>372</v>
      </c>
      <c r="C343" s="489" t="s">
        <v>466</v>
      </c>
      <c r="D343" s="490">
        <v>39880.6</v>
      </c>
      <c r="E343" s="491">
        <f t="shared" si="62"/>
        <v>42774.9</v>
      </c>
      <c r="F343" s="492">
        <v>42774.9</v>
      </c>
      <c r="G343" s="493"/>
      <c r="H343" s="502"/>
      <c r="I343" s="491">
        <f t="shared" si="63"/>
        <v>29179.7</v>
      </c>
      <c r="J343" s="492">
        <v>29179.7</v>
      </c>
      <c r="K343" s="507"/>
      <c r="L343" s="497">
        <f t="shared" si="56"/>
        <v>68.21687484950286</v>
      </c>
      <c r="M343" s="498">
        <f t="shared" si="57"/>
        <v>68.21687484950286</v>
      </c>
      <c r="N343" s="499"/>
    </row>
    <row r="344" spans="1:14" s="500" customFormat="1" ht="30" customHeight="1">
      <c r="A344" s="508" t="s">
        <v>418</v>
      </c>
      <c r="B344" s="488" t="s">
        <v>372</v>
      </c>
      <c r="C344" s="489" t="s">
        <v>466</v>
      </c>
      <c r="D344" s="504"/>
      <c r="E344" s="491">
        <f t="shared" si="62"/>
        <v>17505.4</v>
      </c>
      <c r="F344" s="505">
        <v>17505.4</v>
      </c>
      <c r="G344" s="510"/>
      <c r="H344" s="502"/>
      <c r="I344" s="491">
        <f t="shared" si="63"/>
        <v>1819.9</v>
      </c>
      <c r="J344" s="492">
        <v>1819.9</v>
      </c>
      <c r="K344" s="507"/>
      <c r="L344" s="497"/>
      <c r="M344" s="498">
        <f t="shared" si="57"/>
        <v>10.396220594787893</v>
      </c>
      <c r="N344" s="499"/>
    </row>
    <row r="345" spans="1:14" s="500" customFormat="1" ht="57.75" customHeight="1">
      <c r="A345" s="508" t="s">
        <v>470</v>
      </c>
      <c r="B345" s="488" t="s">
        <v>372</v>
      </c>
      <c r="C345" s="489" t="s">
        <v>466</v>
      </c>
      <c r="D345" s="504">
        <v>2732</v>
      </c>
      <c r="E345" s="491">
        <f t="shared" si="62"/>
        <v>2052</v>
      </c>
      <c r="F345" s="505">
        <v>2052</v>
      </c>
      <c r="G345" s="510"/>
      <c r="H345" s="502"/>
      <c r="I345" s="491">
        <f t="shared" si="63"/>
        <v>0</v>
      </c>
      <c r="J345" s="492">
        <v>0</v>
      </c>
      <c r="K345" s="507"/>
      <c r="L345" s="497">
        <f t="shared" si="56"/>
        <v>0</v>
      </c>
      <c r="M345" s="498">
        <f t="shared" si="57"/>
        <v>0</v>
      </c>
      <c r="N345" s="499"/>
    </row>
    <row r="346" spans="1:14" s="500" customFormat="1" ht="53.25" customHeight="1">
      <c r="A346" s="487" t="s">
        <v>471</v>
      </c>
      <c r="B346" s="488" t="s">
        <v>372</v>
      </c>
      <c r="C346" s="489" t="s">
        <v>466</v>
      </c>
      <c r="D346" s="490">
        <v>1043.4</v>
      </c>
      <c r="E346" s="491">
        <f t="shared" si="62"/>
        <v>911.4</v>
      </c>
      <c r="F346" s="492">
        <v>911.4</v>
      </c>
      <c r="G346" s="493"/>
      <c r="H346" s="494"/>
      <c r="I346" s="491">
        <f t="shared" si="63"/>
        <v>239.5</v>
      </c>
      <c r="J346" s="492">
        <v>239.5</v>
      </c>
      <c r="K346" s="507"/>
      <c r="L346" s="497">
        <f t="shared" si="56"/>
        <v>26.278253236778582</v>
      </c>
      <c r="M346" s="498">
        <f t="shared" si="57"/>
        <v>26.278253236778582</v>
      </c>
      <c r="N346" s="499"/>
    </row>
    <row r="347" spans="1:14" s="500" customFormat="1" ht="45.75" customHeight="1">
      <c r="A347" s="508" t="s">
        <v>105</v>
      </c>
      <c r="B347" s="533" t="s">
        <v>372</v>
      </c>
      <c r="C347" s="534" t="s">
        <v>466</v>
      </c>
      <c r="D347" s="504">
        <v>5903</v>
      </c>
      <c r="E347" s="491">
        <f>SUM(F347:G347)</f>
        <v>5903</v>
      </c>
      <c r="F347" s="505">
        <f>SUM(F348+F349)</f>
        <v>5903</v>
      </c>
      <c r="G347" s="510"/>
      <c r="H347" s="502"/>
      <c r="I347" s="491">
        <f>SUM(J347:K347)</f>
        <v>0</v>
      </c>
      <c r="J347" s="492"/>
      <c r="K347" s="507"/>
      <c r="L347" s="497">
        <f t="shared" si="56"/>
        <v>0</v>
      </c>
      <c r="M347" s="498">
        <f t="shared" si="57"/>
        <v>0</v>
      </c>
      <c r="N347" s="499"/>
    </row>
    <row r="348" spans="1:14" s="500" customFormat="1" ht="34.5" customHeight="1">
      <c r="A348" s="487" t="s">
        <v>174</v>
      </c>
      <c r="B348" s="533" t="s">
        <v>372</v>
      </c>
      <c r="C348" s="534" t="s">
        <v>466</v>
      </c>
      <c r="D348" s="504">
        <v>5281</v>
      </c>
      <c r="E348" s="495">
        <f>SUM(F348:G348)</f>
        <v>5281</v>
      </c>
      <c r="F348" s="492">
        <v>5281</v>
      </c>
      <c r="G348" s="506"/>
      <c r="H348" s="502"/>
      <c r="I348" s="495">
        <f>SUM(J348:K348)</f>
        <v>0</v>
      </c>
      <c r="J348" s="492">
        <v>0</v>
      </c>
      <c r="K348" s="507"/>
      <c r="L348" s="497">
        <f t="shared" si="56"/>
        <v>0</v>
      </c>
      <c r="M348" s="498">
        <f t="shared" si="57"/>
        <v>0</v>
      </c>
      <c r="N348" s="499"/>
    </row>
    <row r="349" spans="1:14" s="500" customFormat="1" ht="37.5" customHeight="1">
      <c r="A349" s="487" t="s">
        <v>175</v>
      </c>
      <c r="B349" s="533" t="s">
        <v>372</v>
      </c>
      <c r="C349" s="534" t="s">
        <v>466</v>
      </c>
      <c r="D349" s="504">
        <v>622</v>
      </c>
      <c r="E349" s="495">
        <f>SUM(F349:G349)</f>
        <v>622</v>
      </c>
      <c r="F349" s="492">
        <v>622</v>
      </c>
      <c r="G349" s="506"/>
      <c r="H349" s="502"/>
      <c r="I349" s="495">
        <f>SUM(J349:K349)</f>
        <v>0</v>
      </c>
      <c r="J349" s="492">
        <v>0</v>
      </c>
      <c r="K349" s="507"/>
      <c r="L349" s="497">
        <f t="shared" si="56"/>
        <v>0</v>
      </c>
      <c r="M349" s="498">
        <f t="shared" si="57"/>
        <v>0</v>
      </c>
      <c r="N349" s="499"/>
    </row>
    <row r="350" spans="1:14" s="500" customFormat="1" ht="74.25" customHeight="1">
      <c r="A350" s="487" t="s">
        <v>448</v>
      </c>
      <c r="B350" s="533" t="s">
        <v>372</v>
      </c>
      <c r="C350" s="534" t="s">
        <v>466</v>
      </c>
      <c r="D350" s="490">
        <v>18290.9</v>
      </c>
      <c r="E350" s="491">
        <f t="shared" si="62"/>
        <v>0</v>
      </c>
      <c r="F350" s="492">
        <v>0</v>
      </c>
      <c r="G350" s="493"/>
      <c r="H350" s="494"/>
      <c r="I350" s="491">
        <f t="shared" si="63"/>
        <v>0</v>
      </c>
      <c r="J350" s="492"/>
      <c r="K350" s="507"/>
      <c r="L350" s="497"/>
      <c r="M350" s="498"/>
      <c r="N350" s="499"/>
    </row>
    <row r="351" spans="1:14" s="500" customFormat="1" ht="37.5" customHeight="1">
      <c r="A351" s="517" t="s">
        <v>385</v>
      </c>
      <c r="B351" s="518" t="s">
        <v>372</v>
      </c>
      <c r="C351" s="519" t="s">
        <v>468</v>
      </c>
      <c r="D351" s="535">
        <f>SUM(D352:D354)</f>
        <v>46192.3</v>
      </c>
      <c r="E351" s="491">
        <f t="shared" si="62"/>
        <v>36958.8</v>
      </c>
      <c r="F351" s="527">
        <f>SUM(F352+F353+F354)</f>
        <v>36958.8</v>
      </c>
      <c r="G351" s="528">
        <f>SUM(G352:G353)</f>
        <v>0</v>
      </c>
      <c r="H351" s="495">
        <f>SUM(H352+H353+H354)</f>
        <v>0</v>
      </c>
      <c r="I351" s="491">
        <f t="shared" si="63"/>
        <v>31336.3</v>
      </c>
      <c r="J351" s="527">
        <f>SUM(J352+J353+J354)</f>
        <v>31336.3</v>
      </c>
      <c r="K351" s="526">
        <f>SUM(K352:K353)</f>
        <v>0</v>
      </c>
      <c r="L351" s="497">
        <f t="shared" si="56"/>
        <v>84.78711430024784</v>
      </c>
      <c r="M351" s="498">
        <f t="shared" si="57"/>
        <v>84.78711430024784</v>
      </c>
      <c r="N351" s="499"/>
    </row>
    <row r="352" spans="1:14" s="500" customFormat="1" ht="33.75" customHeight="1">
      <c r="A352" s="487" t="s">
        <v>386</v>
      </c>
      <c r="B352" s="488" t="s">
        <v>372</v>
      </c>
      <c r="C352" s="489" t="s">
        <v>468</v>
      </c>
      <c r="D352" s="490">
        <f>SUM('[8]стоматология'!$Q$27)</f>
        <v>19591.100000000002</v>
      </c>
      <c r="E352" s="491">
        <f t="shared" si="62"/>
        <v>21002.3</v>
      </c>
      <c r="F352" s="492">
        <v>21002.3</v>
      </c>
      <c r="G352" s="493"/>
      <c r="H352" s="494"/>
      <c r="I352" s="491">
        <f t="shared" si="63"/>
        <v>15379.8</v>
      </c>
      <c r="J352" s="492">
        <v>15379.8</v>
      </c>
      <c r="K352" s="507"/>
      <c r="L352" s="497">
        <f t="shared" si="56"/>
        <v>73.22912252467587</v>
      </c>
      <c r="M352" s="498">
        <f t="shared" si="57"/>
        <v>73.22912252467587</v>
      </c>
      <c r="N352" s="499"/>
    </row>
    <row r="353" spans="1:14" s="500" customFormat="1" ht="36" customHeight="1">
      <c r="A353" s="487" t="s">
        <v>387</v>
      </c>
      <c r="B353" s="488" t="s">
        <v>372</v>
      </c>
      <c r="C353" s="489" t="s">
        <v>468</v>
      </c>
      <c r="D353" s="490">
        <v>25467.4</v>
      </c>
      <c r="E353" s="491">
        <f t="shared" si="62"/>
        <v>15956.5</v>
      </c>
      <c r="F353" s="492">
        <v>15956.5</v>
      </c>
      <c r="G353" s="493">
        <f>SUM('[8]жемчужинка'!$R$27)</f>
        <v>0</v>
      </c>
      <c r="H353" s="494"/>
      <c r="I353" s="491">
        <f t="shared" si="63"/>
        <v>15956.5</v>
      </c>
      <c r="J353" s="492">
        <v>15956.5</v>
      </c>
      <c r="K353" s="507"/>
      <c r="L353" s="497">
        <f t="shared" si="56"/>
        <v>100</v>
      </c>
      <c r="M353" s="498">
        <f t="shared" si="57"/>
        <v>100</v>
      </c>
      <c r="N353" s="499"/>
    </row>
    <row r="354" spans="1:14" s="500" customFormat="1" ht="79.5" customHeight="1">
      <c r="A354" s="487" t="s">
        <v>460</v>
      </c>
      <c r="B354" s="488" t="s">
        <v>372</v>
      </c>
      <c r="C354" s="489" t="s">
        <v>468</v>
      </c>
      <c r="D354" s="504">
        <v>1133.8</v>
      </c>
      <c r="E354" s="491">
        <f t="shared" si="62"/>
        <v>0</v>
      </c>
      <c r="F354" s="492">
        <v>0</v>
      </c>
      <c r="G354" s="493"/>
      <c r="H354" s="494"/>
      <c r="I354" s="491">
        <f t="shared" si="63"/>
        <v>0</v>
      </c>
      <c r="J354" s="492"/>
      <c r="K354" s="507"/>
      <c r="L354" s="497"/>
      <c r="M354" s="498"/>
      <c r="N354" s="499"/>
    </row>
    <row r="355" spans="1:14" s="500" customFormat="1" ht="33.75" customHeight="1">
      <c r="A355" s="517" t="s">
        <v>388</v>
      </c>
      <c r="B355" s="518" t="s">
        <v>372</v>
      </c>
      <c r="C355" s="519" t="s">
        <v>495</v>
      </c>
      <c r="D355" s="535">
        <f>SUM(D356+D359)</f>
        <v>5997.800000000001</v>
      </c>
      <c r="E355" s="491">
        <f>SUM(F355:G355)</f>
        <v>5997.800000000001</v>
      </c>
      <c r="F355" s="527">
        <f>SUM(F356+F359)</f>
        <v>0</v>
      </c>
      <c r="G355" s="528">
        <f>SUM(G356+G359)</f>
        <v>5997.800000000001</v>
      </c>
      <c r="H355" s="495"/>
      <c r="I355" s="491">
        <f aca="true" t="shared" si="64" ref="I355:I364">SUM(J355:K355)</f>
        <v>3301.2999999999997</v>
      </c>
      <c r="J355" s="527">
        <f>SUM(J356+J359)</f>
        <v>0</v>
      </c>
      <c r="K355" s="526">
        <f>SUM(K356+K359)</f>
        <v>3301.2999999999997</v>
      </c>
      <c r="L355" s="497">
        <f t="shared" si="56"/>
        <v>55.041848677848535</v>
      </c>
      <c r="M355" s="498"/>
      <c r="N355" s="499">
        <f aca="true" t="shared" si="65" ref="N355:N364">K355*100/G355</f>
        <v>55.041848677848535</v>
      </c>
    </row>
    <row r="356" spans="1:14" s="500" customFormat="1" ht="47.25" customHeight="1">
      <c r="A356" s="487" t="s">
        <v>106</v>
      </c>
      <c r="B356" s="488" t="s">
        <v>372</v>
      </c>
      <c r="C356" s="489" t="s">
        <v>495</v>
      </c>
      <c r="D356" s="490">
        <f>SUM(D357:D358)</f>
        <v>5047.200000000001</v>
      </c>
      <c r="E356" s="491">
        <f>SUM(F356:G356)</f>
        <v>5047.200000000001</v>
      </c>
      <c r="F356" s="492">
        <f>SUM(F357:F358)</f>
        <v>0</v>
      </c>
      <c r="G356" s="493">
        <f>SUM(G357+G358)</f>
        <v>5047.200000000001</v>
      </c>
      <c r="H356" s="494"/>
      <c r="I356" s="491">
        <f t="shared" si="64"/>
        <v>2852.7</v>
      </c>
      <c r="J356" s="492"/>
      <c r="K356" s="507">
        <v>2852.7</v>
      </c>
      <c r="L356" s="497">
        <f t="shared" si="56"/>
        <v>56.52044698050403</v>
      </c>
      <c r="M356" s="498"/>
      <c r="N356" s="499">
        <f t="shared" si="65"/>
        <v>56.52044698050403</v>
      </c>
    </row>
    <row r="357" spans="1:14" s="500" customFormat="1" ht="33" customHeight="1">
      <c r="A357" s="487" t="s">
        <v>389</v>
      </c>
      <c r="B357" s="488" t="s">
        <v>372</v>
      </c>
      <c r="C357" s="489" t="s">
        <v>495</v>
      </c>
      <c r="D357" s="490">
        <f>SUM('[9]горбольница №1(федер.)'!$R$27)</f>
        <v>3930.3</v>
      </c>
      <c r="E357" s="491">
        <f>SUM(F357:G357)</f>
        <v>3930.3</v>
      </c>
      <c r="F357" s="492">
        <f>SUM('[9]горбольница №1(федер.)'!$Q$27)</f>
        <v>0</v>
      </c>
      <c r="G357" s="493">
        <f>SUM('[9]горбольница №1(федер.)'!$R$27)</f>
        <v>3930.3</v>
      </c>
      <c r="H357" s="494"/>
      <c r="I357" s="491">
        <f t="shared" si="64"/>
        <v>2102.5</v>
      </c>
      <c r="J357" s="492"/>
      <c r="K357" s="507">
        <v>2102.5</v>
      </c>
      <c r="L357" s="497">
        <f t="shared" si="56"/>
        <v>53.49464417474493</v>
      </c>
      <c r="M357" s="498"/>
      <c r="N357" s="499">
        <f t="shared" si="65"/>
        <v>53.49464417474493</v>
      </c>
    </row>
    <row r="358" spans="1:14" s="500" customFormat="1" ht="31.5" customHeight="1">
      <c r="A358" s="487" t="s">
        <v>390</v>
      </c>
      <c r="B358" s="488" t="s">
        <v>372</v>
      </c>
      <c r="C358" s="489" t="s">
        <v>495</v>
      </c>
      <c r="D358" s="490">
        <f>SUM('[9]горбольница №2 (федер)'!$R$27)</f>
        <v>1116.9</v>
      </c>
      <c r="E358" s="491">
        <f>SUM(F358:G358)</f>
        <v>1116.9</v>
      </c>
      <c r="F358" s="492">
        <f>SUM('[9]горбольница №2 (федер)'!$Q$27)</f>
        <v>0</v>
      </c>
      <c r="G358" s="493">
        <f>SUM('[9]горбольница №2 (федер)'!$R$27)</f>
        <v>1116.9</v>
      </c>
      <c r="H358" s="494"/>
      <c r="I358" s="491">
        <f t="shared" si="64"/>
        <v>750.2</v>
      </c>
      <c r="J358" s="492"/>
      <c r="K358" s="507">
        <v>750.2</v>
      </c>
      <c r="L358" s="497">
        <f t="shared" si="56"/>
        <v>67.16805443638643</v>
      </c>
      <c r="M358" s="498"/>
      <c r="N358" s="499">
        <f t="shared" si="65"/>
        <v>67.16805443638643</v>
      </c>
    </row>
    <row r="359" spans="1:14" s="500" customFormat="1" ht="45.75" customHeight="1">
      <c r="A359" s="487" t="s">
        <v>107</v>
      </c>
      <c r="B359" s="488" t="s">
        <v>372</v>
      </c>
      <c r="C359" s="489" t="s">
        <v>495</v>
      </c>
      <c r="D359" s="490">
        <f>SUM(D360:D361)</f>
        <v>950.6000000000001</v>
      </c>
      <c r="E359" s="491">
        <f t="shared" si="62"/>
        <v>950.6000000000001</v>
      </c>
      <c r="F359" s="492">
        <f>SUM(F360:F361)</f>
        <v>0</v>
      </c>
      <c r="G359" s="493">
        <f>SUM(G360:G361)</f>
        <v>950.6000000000001</v>
      </c>
      <c r="H359" s="494"/>
      <c r="I359" s="491">
        <f t="shared" si="64"/>
        <v>448.6</v>
      </c>
      <c r="J359" s="492"/>
      <c r="K359" s="507">
        <v>448.6</v>
      </c>
      <c r="L359" s="497">
        <f t="shared" si="56"/>
        <v>47.19124763307384</v>
      </c>
      <c r="M359" s="498"/>
      <c r="N359" s="499">
        <f t="shared" si="65"/>
        <v>47.19124763307384</v>
      </c>
    </row>
    <row r="360" spans="1:14" s="500" customFormat="1" ht="31.5" customHeight="1">
      <c r="A360" s="487" t="s">
        <v>389</v>
      </c>
      <c r="B360" s="488" t="s">
        <v>372</v>
      </c>
      <c r="C360" s="489" t="s">
        <v>495</v>
      </c>
      <c r="D360" s="490">
        <f>SUM('[9]горбольница №1(окруж.)'!$R$27)</f>
        <v>737.8000000000001</v>
      </c>
      <c r="E360" s="491">
        <f t="shared" si="62"/>
        <v>737.8000000000001</v>
      </c>
      <c r="F360" s="492">
        <f>SUM('[9]горбольница №1(окруж.)'!$Q$27)</f>
        <v>0</v>
      </c>
      <c r="G360" s="493">
        <f>SUM('[9]горбольница №1(окруж.)'!$R$27)</f>
        <v>737.8000000000001</v>
      </c>
      <c r="H360" s="494"/>
      <c r="I360" s="491">
        <f t="shared" si="64"/>
        <v>408.6</v>
      </c>
      <c r="J360" s="492"/>
      <c r="K360" s="507">
        <v>408.6</v>
      </c>
      <c r="L360" s="497">
        <f t="shared" si="56"/>
        <v>55.38086202222824</v>
      </c>
      <c r="M360" s="498"/>
      <c r="N360" s="499">
        <f t="shared" si="65"/>
        <v>55.38086202222824</v>
      </c>
    </row>
    <row r="361" spans="1:14" s="500" customFormat="1" ht="31.5" customHeight="1">
      <c r="A361" s="487" t="s">
        <v>390</v>
      </c>
      <c r="B361" s="488" t="s">
        <v>372</v>
      </c>
      <c r="C361" s="489" t="s">
        <v>495</v>
      </c>
      <c r="D361" s="490">
        <f>SUM('[9]горбольница №2(окруж)'!$R$27)</f>
        <v>212.8</v>
      </c>
      <c r="E361" s="491">
        <f t="shared" si="62"/>
        <v>212.8</v>
      </c>
      <c r="F361" s="492">
        <f>SUM('[9]горбольница №2(окруж)'!$Q$27)</f>
        <v>0</v>
      </c>
      <c r="G361" s="493">
        <f>SUM('[9]горбольница №2(окруж)'!$R$27)</f>
        <v>212.8</v>
      </c>
      <c r="H361" s="502"/>
      <c r="I361" s="491">
        <f t="shared" si="64"/>
        <v>40</v>
      </c>
      <c r="J361" s="492"/>
      <c r="K361" s="507">
        <v>40</v>
      </c>
      <c r="L361" s="497">
        <f t="shared" si="56"/>
        <v>18.796992481203006</v>
      </c>
      <c r="M361" s="498"/>
      <c r="N361" s="499">
        <f t="shared" si="65"/>
        <v>18.796992481203006</v>
      </c>
    </row>
    <row r="362" spans="1:14" s="163" customFormat="1" ht="35.25" customHeight="1">
      <c r="A362" s="105" t="s">
        <v>442</v>
      </c>
      <c r="B362" s="106" t="s">
        <v>372</v>
      </c>
      <c r="C362" s="210" t="s">
        <v>372</v>
      </c>
      <c r="D362" s="277">
        <f>SUM(D363)</f>
        <v>90807</v>
      </c>
      <c r="E362" s="121">
        <f>SUM(F362:G362)</f>
        <v>89303.6</v>
      </c>
      <c r="F362" s="129">
        <f aca="true" t="shared" si="66" ref="F362:K362">SUM(F363)</f>
        <v>4950.6</v>
      </c>
      <c r="G362" s="272">
        <f t="shared" si="66"/>
        <v>84353</v>
      </c>
      <c r="H362" s="191">
        <f t="shared" si="66"/>
        <v>0</v>
      </c>
      <c r="I362" s="121">
        <f t="shared" si="64"/>
        <v>15928.699999999999</v>
      </c>
      <c r="J362" s="129">
        <f t="shared" si="66"/>
        <v>1444.8</v>
      </c>
      <c r="K362" s="272">
        <f t="shared" si="66"/>
        <v>14483.9</v>
      </c>
      <c r="L362" s="379">
        <f t="shared" si="56"/>
        <v>17.836570978101665</v>
      </c>
      <c r="M362" s="162">
        <f t="shared" si="57"/>
        <v>29.184341291964607</v>
      </c>
      <c r="N362" s="380">
        <f t="shared" si="65"/>
        <v>17.170580773653576</v>
      </c>
    </row>
    <row r="363" spans="1:14" s="163" customFormat="1" ht="48" customHeight="1">
      <c r="A363" s="199" t="s">
        <v>391</v>
      </c>
      <c r="B363" s="273" t="s">
        <v>372</v>
      </c>
      <c r="C363" s="274" t="s">
        <v>372</v>
      </c>
      <c r="D363" s="182">
        <v>90807</v>
      </c>
      <c r="E363" s="137">
        <f>SUM(F363:G363)</f>
        <v>89303.6</v>
      </c>
      <c r="F363" s="204">
        <v>4950.6</v>
      </c>
      <c r="G363" s="205">
        <v>84353</v>
      </c>
      <c r="H363" s="195"/>
      <c r="I363" s="137">
        <f t="shared" si="64"/>
        <v>15928.699999999999</v>
      </c>
      <c r="J363" s="122">
        <v>1444.8</v>
      </c>
      <c r="K363" s="253">
        <v>14483.9</v>
      </c>
      <c r="L363" s="379">
        <f t="shared" si="56"/>
        <v>17.836570978101665</v>
      </c>
      <c r="M363" s="162">
        <f t="shared" si="57"/>
        <v>29.184341291964607</v>
      </c>
      <c r="N363" s="380">
        <f t="shared" si="65"/>
        <v>17.170580773653576</v>
      </c>
    </row>
    <row r="364" spans="1:14" s="163" customFormat="1" ht="27.75" customHeight="1">
      <c r="A364" s="105" t="s">
        <v>392</v>
      </c>
      <c r="B364" s="106" t="s">
        <v>114</v>
      </c>
      <c r="C364" s="210" t="s">
        <v>467</v>
      </c>
      <c r="D364" s="108">
        <f>SUM(D365+D366+D367+D387+D391)</f>
        <v>161008</v>
      </c>
      <c r="E364" s="137">
        <f>SUM(F364:G364)</f>
        <v>161347</v>
      </c>
      <c r="F364" s="110">
        <f aca="true" t="shared" si="67" ref="F364:K364">SUM(F365+F366+F367+F387+F391)</f>
        <v>6700</v>
      </c>
      <c r="G364" s="164">
        <f t="shared" si="67"/>
        <v>154647</v>
      </c>
      <c r="H364" s="165">
        <f t="shared" si="67"/>
        <v>0</v>
      </c>
      <c r="I364" s="137">
        <f t="shared" si="64"/>
        <v>107192.00000000001</v>
      </c>
      <c r="J364" s="110">
        <f t="shared" si="67"/>
        <v>5866</v>
      </c>
      <c r="K364" s="111">
        <f t="shared" si="67"/>
        <v>101326.00000000001</v>
      </c>
      <c r="L364" s="383">
        <f t="shared" si="56"/>
        <v>66.43569449695379</v>
      </c>
      <c r="M364" s="323">
        <f t="shared" si="57"/>
        <v>87.55223880597015</v>
      </c>
      <c r="N364" s="384">
        <f t="shared" si="65"/>
        <v>65.52083131260225</v>
      </c>
    </row>
    <row r="365" spans="1:14" s="163" customFormat="1" ht="28.5" customHeight="1">
      <c r="A365" s="112" t="s">
        <v>393</v>
      </c>
      <c r="B365" s="135" t="s">
        <v>114</v>
      </c>
      <c r="C365" s="119" t="s">
        <v>466</v>
      </c>
      <c r="D365" s="120">
        <v>4058.4</v>
      </c>
      <c r="E365" s="137">
        <f aca="true" t="shared" si="68" ref="E365:E371">SUM(F365:G365)</f>
        <v>4058.4</v>
      </c>
      <c r="F365" s="122">
        <v>4058.4</v>
      </c>
      <c r="G365" s="123"/>
      <c r="H365" s="190"/>
      <c r="I365" s="137">
        <f aca="true" t="shared" si="69" ref="I365:I376">SUM(J365:K365)</f>
        <v>3226.5</v>
      </c>
      <c r="J365" s="122">
        <v>3226.5</v>
      </c>
      <c r="K365" s="253"/>
      <c r="L365" s="379">
        <f t="shared" si="56"/>
        <v>79.50177409816676</v>
      </c>
      <c r="M365" s="162">
        <f t="shared" si="57"/>
        <v>79.50177409816676</v>
      </c>
      <c r="N365" s="380">
        <v>0</v>
      </c>
    </row>
    <row r="366" spans="1:14" s="163" customFormat="1" ht="31.5" customHeight="1">
      <c r="A366" s="112" t="s">
        <v>394</v>
      </c>
      <c r="B366" s="135" t="s">
        <v>114</v>
      </c>
      <c r="C366" s="119" t="s">
        <v>468</v>
      </c>
      <c r="D366" s="197">
        <v>1810.6</v>
      </c>
      <c r="E366" s="137">
        <f t="shared" si="68"/>
        <v>1183.7</v>
      </c>
      <c r="F366" s="204">
        <v>1183.7</v>
      </c>
      <c r="G366" s="205"/>
      <c r="H366" s="201"/>
      <c r="I366" s="137">
        <f t="shared" si="69"/>
        <v>1183.7</v>
      </c>
      <c r="J366" s="122">
        <v>1183.7</v>
      </c>
      <c r="K366" s="253"/>
      <c r="L366" s="379">
        <f t="shared" si="56"/>
        <v>100</v>
      </c>
      <c r="M366" s="162">
        <f t="shared" si="57"/>
        <v>100</v>
      </c>
      <c r="N366" s="380">
        <v>0</v>
      </c>
    </row>
    <row r="367" spans="1:14" s="163" customFormat="1" ht="30.75" customHeight="1">
      <c r="A367" s="275" t="s">
        <v>502</v>
      </c>
      <c r="B367" s="131" t="s">
        <v>114</v>
      </c>
      <c r="C367" s="107" t="s">
        <v>469</v>
      </c>
      <c r="D367" s="108">
        <f>SUM(D370:D377)-D374-D375</f>
        <v>60583.49999999999</v>
      </c>
      <c r="E367" s="276">
        <f>SUM(F367+G367)</f>
        <v>58201.8</v>
      </c>
      <c r="F367" s="110">
        <f>SUM(F368+F370+F371+F372+F373+F376+F377+F386)</f>
        <v>1457.9</v>
      </c>
      <c r="G367" s="111">
        <f>SUM(G368+G370+G371+G372+G373+G376+G377+G369)</f>
        <v>56743.9</v>
      </c>
      <c r="H367" s="165">
        <f>SUM(H368+H370+H371+H372+H373+H376+H377+H386)</f>
        <v>0</v>
      </c>
      <c r="I367" s="276">
        <f>SUM(J367+K367)</f>
        <v>35092.90000000001</v>
      </c>
      <c r="J367" s="110">
        <f>SUM(J368+J370+J371+J372+J373+J376+J377+J386)</f>
        <v>1455.8</v>
      </c>
      <c r="K367" s="111">
        <f>SUM(K368+K370+K371+K372+K373+K376+K377+K369)</f>
        <v>33637.100000000006</v>
      </c>
      <c r="L367" s="379">
        <f t="shared" si="56"/>
        <v>60.29521423736037</v>
      </c>
      <c r="M367" s="162">
        <f t="shared" si="57"/>
        <v>99.85595719871047</v>
      </c>
      <c r="N367" s="380">
        <f>K367*100/G367</f>
        <v>59.278794725071776</v>
      </c>
    </row>
    <row r="368" spans="1:14" s="163" customFormat="1" ht="33" customHeight="1">
      <c r="A368" s="112" t="s">
        <v>111</v>
      </c>
      <c r="B368" s="135" t="s">
        <v>114</v>
      </c>
      <c r="C368" s="119" t="s">
        <v>469</v>
      </c>
      <c r="D368" s="108"/>
      <c r="E368" s="137">
        <f t="shared" si="68"/>
        <v>727.8</v>
      </c>
      <c r="F368" s="178">
        <v>727.8</v>
      </c>
      <c r="G368" s="111"/>
      <c r="H368" s="277"/>
      <c r="I368" s="137">
        <f t="shared" si="69"/>
        <v>727.8</v>
      </c>
      <c r="J368" s="122">
        <v>727.8</v>
      </c>
      <c r="K368" s="253"/>
      <c r="L368" s="379">
        <f t="shared" si="56"/>
        <v>100</v>
      </c>
      <c r="M368" s="162">
        <f t="shared" si="57"/>
        <v>100</v>
      </c>
      <c r="N368" s="380">
        <v>0</v>
      </c>
    </row>
    <row r="369" spans="1:14" s="163" customFormat="1" ht="60" customHeight="1">
      <c r="A369" s="112" t="s">
        <v>459</v>
      </c>
      <c r="B369" s="135" t="s">
        <v>114</v>
      </c>
      <c r="C369" s="119" t="s">
        <v>469</v>
      </c>
      <c r="D369" s="108"/>
      <c r="E369" s="137">
        <f t="shared" si="68"/>
        <v>459.9</v>
      </c>
      <c r="F369" s="178"/>
      <c r="G369" s="444">
        <v>459.9</v>
      </c>
      <c r="H369" s="277"/>
      <c r="I369" s="137">
        <f t="shared" si="69"/>
        <v>459.9</v>
      </c>
      <c r="J369" s="122">
        <v>0</v>
      </c>
      <c r="K369" s="253">
        <v>459.9</v>
      </c>
      <c r="L369" s="379">
        <f t="shared" si="56"/>
        <v>100</v>
      </c>
      <c r="M369" s="162">
        <v>0</v>
      </c>
      <c r="N369" s="380">
        <f aca="true" t="shared" si="70" ref="N369:N375">K369*100/G369</f>
        <v>100</v>
      </c>
    </row>
    <row r="370" spans="1:14" s="163" customFormat="1" ht="75.75" customHeight="1">
      <c r="A370" s="112" t="s">
        <v>474</v>
      </c>
      <c r="B370" s="135" t="s">
        <v>114</v>
      </c>
      <c r="C370" s="119" t="s">
        <v>469</v>
      </c>
      <c r="D370" s="120">
        <v>5700</v>
      </c>
      <c r="E370" s="137">
        <f t="shared" si="68"/>
        <v>9344</v>
      </c>
      <c r="F370" s="122"/>
      <c r="G370" s="123">
        <v>9344</v>
      </c>
      <c r="H370" s="190"/>
      <c r="I370" s="137">
        <f t="shared" si="69"/>
        <v>6059</v>
      </c>
      <c r="J370" s="122"/>
      <c r="K370" s="253">
        <v>6059</v>
      </c>
      <c r="L370" s="379">
        <f t="shared" si="56"/>
        <v>64.84375</v>
      </c>
      <c r="M370" s="162">
        <v>0</v>
      </c>
      <c r="N370" s="380">
        <f t="shared" si="70"/>
        <v>64.84375</v>
      </c>
    </row>
    <row r="371" spans="1:14" s="163" customFormat="1" ht="69.75" customHeight="1">
      <c r="A371" s="112" t="s">
        <v>395</v>
      </c>
      <c r="B371" s="135" t="s">
        <v>114</v>
      </c>
      <c r="C371" s="119" t="s">
        <v>469</v>
      </c>
      <c r="D371" s="120">
        <v>5339</v>
      </c>
      <c r="E371" s="121">
        <f t="shared" si="68"/>
        <v>9299</v>
      </c>
      <c r="F371" s="122"/>
      <c r="G371" s="123">
        <v>9299</v>
      </c>
      <c r="H371" s="190"/>
      <c r="I371" s="121">
        <f t="shared" si="69"/>
        <v>5200</v>
      </c>
      <c r="J371" s="122"/>
      <c r="K371" s="253">
        <v>5200</v>
      </c>
      <c r="L371" s="379">
        <f t="shared" si="56"/>
        <v>55.9199913969244</v>
      </c>
      <c r="M371" s="162">
        <v>0</v>
      </c>
      <c r="N371" s="380">
        <f t="shared" si="70"/>
        <v>55.9199913969244</v>
      </c>
    </row>
    <row r="372" spans="1:14" s="163" customFormat="1" ht="50.25" customHeight="1">
      <c r="A372" s="112" t="s">
        <v>396</v>
      </c>
      <c r="B372" s="135" t="s">
        <v>114</v>
      </c>
      <c r="C372" s="119" t="s">
        <v>469</v>
      </c>
      <c r="D372" s="278">
        <v>13919.6</v>
      </c>
      <c r="E372" s="137">
        <f aca="true" t="shared" si="71" ref="D372:E376">SUM(F372:G372)</f>
        <v>13919.6</v>
      </c>
      <c r="F372" s="241"/>
      <c r="G372" s="123">
        <v>13919.6</v>
      </c>
      <c r="H372" s="279"/>
      <c r="I372" s="137">
        <f t="shared" si="69"/>
        <v>9930</v>
      </c>
      <c r="J372" s="122"/>
      <c r="K372" s="253">
        <v>9930</v>
      </c>
      <c r="L372" s="379">
        <f t="shared" si="56"/>
        <v>71.3382568464611</v>
      </c>
      <c r="M372" s="162">
        <v>0</v>
      </c>
      <c r="N372" s="380">
        <f t="shared" si="70"/>
        <v>71.3382568464611</v>
      </c>
    </row>
    <row r="373" spans="1:14" s="163" customFormat="1" ht="50.25" customHeight="1">
      <c r="A373" s="112" t="s">
        <v>109</v>
      </c>
      <c r="B373" s="135" t="s">
        <v>114</v>
      </c>
      <c r="C373" s="119" t="s">
        <v>469</v>
      </c>
      <c r="D373" s="278">
        <v>14258.4</v>
      </c>
      <c r="E373" s="137">
        <f>SUM(F373:G373)</f>
        <v>14258.4</v>
      </c>
      <c r="F373" s="241"/>
      <c r="G373" s="123">
        <f>SUM(G374:G375)</f>
        <v>14258.4</v>
      </c>
      <c r="H373" s="279"/>
      <c r="I373" s="137">
        <f>SUM(J373:K373)</f>
        <v>7033.4</v>
      </c>
      <c r="J373" s="122"/>
      <c r="K373" s="253">
        <v>7033.4</v>
      </c>
      <c r="L373" s="379">
        <f t="shared" si="56"/>
        <v>49.328115356561746</v>
      </c>
      <c r="M373" s="162">
        <v>0</v>
      </c>
      <c r="N373" s="380">
        <f t="shared" si="70"/>
        <v>49.328115356561746</v>
      </c>
    </row>
    <row r="374" spans="1:14" s="163" customFormat="1" ht="30" customHeight="1">
      <c r="A374" s="112" t="s">
        <v>472</v>
      </c>
      <c r="B374" s="135" t="s">
        <v>114</v>
      </c>
      <c r="C374" s="119" t="s">
        <v>469</v>
      </c>
      <c r="D374" s="280">
        <f t="shared" si="71"/>
        <v>12279</v>
      </c>
      <c r="E374" s="137">
        <f t="shared" si="71"/>
        <v>12279</v>
      </c>
      <c r="F374" s="241"/>
      <c r="G374" s="123">
        <v>12279</v>
      </c>
      <c r="H374" s="279"/>
      <c r="I374" s="137">
        <f>SUM(J374:K374)</f>
        <v>0</v>
      </c>
      <c r="J374" s="122"/>
      <c r="K374" s="253"/>
      <c r="L374" s="379">
        <f t="shared" si="56"/>
        <v>0</v>
      </c>
      <c r="M374" s="162">
        <v>0</v>
      </c>
      <c r="N374" s="380">
        <f t="shared" si="70"/>
        <v>0</v>
      </c>
    </row>
    <row r="375" spans="1:14" s="163" customFormat="1" ht="27" customHeight="1">
      <c r="A375" s="112" t="s">
        <v>473</v>
      </c>
      <c r="B375" s="135" t="s">
        <v>114</v>
      </c>
      <c r="C375" s="119" t="s">
        <v>469</v>
      </c>
      <c r="D375" s="280">
        <f t="shared" si="71"/>
        <v>1979.4</v>
      </c>
      <c r="E375" s="137">
        <f t="shared" si="71"/>
        <v>1979.4</v>
      </c>
      <c r="F375" s="241"/>
      <c r="G375" s="123">
        <v>1979.4</v>
      </c>
      <c r="H375" s="279"/>
      <c r="I375" s="137">
        <f>SUM(J375:K375)</f>
        <v>0</v>
      </c>
      <c r="J375" s="122"/>
      <c r="K375" s="253"/>
      <c r="L375" s="379">
        <f t="shared" si="56"/>
        <v>0</v>
      </c>
      <c r="M375" s="162">
        <v>0</v>
      </c>
      <c r="N375" s="380">
        <f t="shared" si="70"/>
        <v>0</v>
      </c>
    </row>
    <row r="376" spans="1:14" s="163" customFormat="1" ht="75.75" customHeight="1">
      <c r="A376" s="112" t="s">
        <v>397</v>
      </c>
      <c r="B376" s="135" t="s">
        <v>114</v>
      </c>
      <c r="C376" s="119" t="s">
        <v>469</v>
      </c>
      <c r="D376" s="278">
        <v>11903.5</v>
      </c>
      <c r="E376" s="137">
        <f t="shared" si="71"/>
        <v>0</v>
      </c>
      <c r="F376" s="162">
        <v>0</v>
      </c>
      <c r="G376" s="281">
        <v>0</v>
      </c>
      <c r="H376" s="282"/>
      <c r="I376" s="137">
        <f t="shared" si="69"/>
        <v>0</v>
      </c>
      <c r="J376" s="122"/>
      <c r="K376" s="253">
        <v>0</v>
      </c>
      <c r="L376" s="379">
        <v>0</v>
      </c>
      <c r="M376" s="162">
        <v>0</v>
      </c>
      <c r="N376" s="380">
        <v>0</v>
      </c>
    </row>
    <row r="377" spans="1:14" s="163" customFormat="1" ht="66.75" customHeight="1">
      <c r="A377" s="112" t="s">
        <v>108</v>
      </c>
      <c r="B377" s="135" t="s">
        <v>114</v>
      </c>
      <c r="C377" s="119" t="s">
        <v>469</v>
      </c>
      <c r="D377" s="128">
        <f>SUM(D378:D385)</f>
        <v>9463</v>
      </c>
      <c r="E377" s="121">
        <f>SUM(F377:G377)</f>
        <v>9463</v>
      </c>
      <c r="F377" s="130">
        <f>SUM(F378:F385)</f>
        <v>0</v>
      </c>
      <c r="G377" s="445">
        <f>SUM(G378:G385)</f>
        <v>9463</v>
      </c>
      <c r="H377" s="191"/>
      <c r="I377" s="121">
        <f>SUM(J377:K377)</f>
        <v>4954.8</v>
      </c>
      <c r="J377" s="129">
        <f>SUM(J378:J385)</f>
        <v>0</v>
      </c>
      <c r="K377" s="256">
        <f>SUM(K378:K385)</f>
        <v>4954.8</v>
      </c>
      <c r="L377" s="379">
        <f t="shared" si="56"/>
        <v>52.3597167917151</v>
      </c>
      <c r="M377" s="162">
        <v>0</v>
      </c>
      <c r="N377" s="380">
        <f aca="true" t="shared" si="72" ref="N377:N383">K377*100/G377</f>
        <v>52.3597167917151</v>
      </c>
    </row>
    <row r="378" spans="1:14" s="163" customFormat="1" ht="30" customHeight="1">
      <c r="A378" s="112" t="s">
        <v>419</v>
      </c>
      <c r="B378" s="135" t="s">
        <v>114</v>
      </c>
      <c r="C378" s="119" t="s">
        <v>469</v>
      </c>
      <c r="D378" s="120">
        <v>2400</v>
      </c>
      <c r="E378" s="121">
        <f aca="true" t="shared" si="73" ref="E378:E386">SUM(F378:G378)</f>
        <v>2400</v>
      </c>
      <c r="F378" s="122"/>
      <c r="G378" s="123">
        <v>2400</v>
      </c>
      <c r="H378" s="190"/>
      <c r="I378" s="121">
        <f aca="true" t="shared" si="74" ref="I378:I386">SUM(J378:K378)</f>
        <v>1585.7</v>
      </c>
      <c r="J378" s="122"/>
      <c r="K378" s="253">
        <v>1585.7</v>
      </c>
      <c r="L378" s="379">
        <f t="shared" si="56"/>
        <v>66.07083333333334</v>
      </c>
      <c r="M378" s="162">
        <v>0</v>
      </c>
      <c r="N378" s="380">
        <f t="shared" si="72"/>
        <v>66.07083333333334</v>
      </c>
    </row>
    <row r="379" spans="1:14" s="163" customFormat="1" ht="26.25" customHeight="1">
      <c r="A379" s="112" t="s">
        <v>420</v>
      </c>
      <c r="B379" s="135" t="s">
        <v>114</v>
      </c>
      <c r="C379" s="119" t="s">
        <v>469</v>
      </c>
      <c r="D379" s="120">
        <v>800</v>
      </c>
      <c r="E379" s="121">
        <f t="shared" si="73"/>
        <v>800</v>
      </c>
      <c r="F379" s="122"/>
      <c r="G379" s="123">
        <v>800</v>
      </c>
      <c r="H379" s="190"/>
      <c r="I379" s="121">
        <f t="shared" si="74"/>
        <v>446.9</v>
      </c>
      <c r="J379" s="122"/>
      <c r="K379" s="253">
        <v>446.9</v>
      </c>
      <c r="L379" s="379">
        <f t="shared" si="56"/>
        <v>55.8625</v>
      </c>
      <c r="M379" s="162">
        <v>0</v>
      </c>
      <c r="N379" s="380">
        <f t="shared" si="72"/>
        <v>55.8625</v>
      </c>
    </row>
    <row r="380" spans="1:14" s="163" customFormat="1" ht="29.25" customHeight="1">
      <c r="A380" s="112" t="s">
        <v>421</v>
      </c>
      <c r="B380" s="135" t="s">
        <v>114</v>
      </c>
      <c r="C380" s="119" t="s">
        <v>469</v>
      </c>
      <c r="D380" s="120">
        <v>2248</v>
      </c>
      <c r="E380" s="121">
        <f t="shared" si="73"/>
        <v>2248</v>
      </c>
      <c r="F380" s="122"/>
      <c r="G380" s="123">
        <v>2248</v>
      </c>
      <c r="H380" s="190"/>
      <c r="I380" s="121">
        <f t="shared" si="74"/>
        <v>968.2</v>
      </c>
      <c r="J380" s="122"/>
      <c r="K380" s="253">
        <v>968.2</v>
      </c>
      <c r="L380" s="379">
        <f t="shared" si="56"/>
        <v>43.069395017793596</v>
      </c>
      <c r="M380" s="162">
        <v>0</v>
      </c>
      <c r="N380" s="380">
        <f t="shared" si="72"/>
        <v>43.069395017793596</v>
      </c>
    </row>
    <row r="381" spans="1:14" s="163" customFormat="1" ht="28.5" customHeight="1">
      <c r="A381" s="112" t="s">
        <v>422</v>
      </c>
      <c r="B381" s="135" t="s">
        <v>114</v>
      </c>
      <c r="C381" s="119" t="s">
        <v>469</v>
      </c>
      <c r="D381" s="120">
        <v>2300</v>
      </c>
      <c r="E381" s="121">
        <f t="shared" si="73"/>
        <v>2300</v>
      </c>
      <c r="F381" s="122"/>
      <c r="G381" s="123">
        <v>2300</v>
      </c>
      <c r="H381" s="190"/>
      <c r="I381" s="121">
        <f t="shared" si="74"/>
        <v>967.6</v>
      </c>
      <c r="J381" s="122"/>
      <c r="K381" s="253">
        <v>967.6</v>
      </c>
      <c r="L381" s="379">
        <f t="shared" si="56"/>
        <v>42.06956521739131</v>
      </c>
      <c r="M381" s="162">
        <v>0</v>
      </c>
      <c r="N381" s="380">
        <f t="shared" si="72"/>
        <v>42.06956521739131</v>
      </c>
    </row>
    <row r="382" spans="1:14" s="163" customFormat="1" ht="30" customHeight="1">
      <c r="A382" s="112" t="s">
        <v>423</v>
      </c>
      <c r="B382" s="135" t="s">
        <v>114</v>
      </c>
      <c r="C382" s="119" t="s">
        <v>469</v>
      </c>
      <c r="D382" s="120">
        <v>750</v>
      </c>
      <c r="E382" s="121">
        <f t="shared" si="73"/>
        <v>750</v>
      </c>
      <c r="F382" s="122"/>
      <c r="G382" s="123">
        <v>750</v>
      </c>
      <c r="H382" s="190"/>
      <c r="I382" s="121">
        <f t="shared" si="74"/>
        <v>310.4</v>
      </c>
      <c r="J382" s="122"/>
      <c r="K382" s="253">
        <v>310.4</v>
      </c>
      <c r="L382" s="379">
        <f t="shared" si="56"/>
        <v>41.38666666666666</v>
      </c>
      <c r="M382" s="162">
        <v>0</v>
      </c>
      <c r="N382" s="380">
        <f t="shared" si="72"/>
        <v>41.38666666666666</v>
      </c>
    </row>
    <row r="383" spans="1:14" s="163" customFormat="1" ht="29.25" customHeight="1">
      <c r="A383" s="112" t="s">
        <v>424</v>
      </c>
      <c r="B383" s="135" t="s">
        <v>114</v>
      </c>
      <c r="C383" s="119" t="s">
        <v>469</v>
      </c>
      <c r="D383" s="120">
        <v>250</v>
      </c>
      <c r="E383" s="121">
        <f t="shared" si="73"/>
        <v>250</v>
      </c>
      <c r="F383" s="122"/>
      <c r="G383" s="123">
        <v>250</v>
      </c>
      <c r="H383" s="190"/>
      <c r="I383" s="121">
        <f t="shared" si="74"/>
        <v>126.2</v>
      </c>
      <c r="J383" s="122"/>
      <c r="K383" s="253">
        <v>126.2</v>
      </c>
      <c r="L383" s="379">
        <f t="shared" si="56"/>
        <v>50.48</v>
      </c>
      <c r="M383" s="162">
        <v>0</v>
      </c>
      <c r="N383" s="380">
        <f t="shared" si="72"/>
        <v>50.48</v>
      </c>
    </row>
    <row r="384" spans="1:14" s="163" customFormat="1" ht="29.25" customHeight="1">
      <c r="A384" s="112" t="s">
        <v>425</v>
      </c>
      <c r="B384" s="135" t="s">
        <v>114</v>
      </c>
      <c r="C384" s="119" t="s">
        <v>469</v>
      </c>
      <c r="D384" s="120">
        <v>330</v>
      </c>
      <c r="E384" s="121">
        <f t="shared" si="73"/>
        <v>330</v>
      </c>
      <c r="F384" s="122"/>
      <c r="G384" s="123">
        <v>330</v>
      </c>
      <c r="H384" s="190"/>
      <c r="I384" s="121">
        <f t="shared" si="74"/>
        <v>164.8</v>
      </c>
      <c r="J384" s="122"/>
      <c r="K384" s="253">
        <v>164.8</v>
      </c>
      <c r="L384" s="379">
        <f aca="true" t="shared" si="75" ref="L384:L410">I384*100/E384</f>
        <v>49.93939393939394</v>
      </c>
      <c r="M384" s="162">
        <v>0</v>
      </c>
      <c r="N384" s="380">
        <f aca="true" t="shared" si="76" ref="N384:N410">K384*100/G384</f>
        <v>49.93939393939394</v>
      </c>
    </row>
    <row r="385" spans="1:14" s="163" customFormat="1" ht="29.25" customHeight="1">
      <c r="A385" s="112" t="s">
        <v>426</v>
      </c>
      <c r="B385" s="135" t="s">
        <v>114</v>
      </c>
      <c r="C385" s="119" t="s">
        <v>469</v>
      </c>
      <c r="D385" s="120">
        <v>385</v>
      </c>
      <c r="E385" s="121">
        <f t="shared" si="73"/>
        <v>385</v>
      </c>
      <c r="F385" s="122"/>
      <c r="G385" s="123">
        <v>385</v>
      </c>
      <c r="H385" s="190"/>
      <c r="I385" s="121">
        <f t="shared" si="74"/>
        <v>385</v>
      </c>
      <c r="J385" s="122"/>
      <c r="K385" s="253">
        <v>385</v>
      </c>
      <c r="L385" s="379">
        <f t="shared" si="75"/>
        <v>100</v>
      </c>
      <c r="M385" s="162">
        <v>0</v>
      </c>
      <c r="N385" s="380">
        <f t="shared" si="76"/>
        <v>100</v>
      </c>
    </row>
    <row r="386" spans="1:14" s="163" customFormat="1" ht="24.75" customHeight="1">
      <c r="A386" s="112" t="s">
        <v>357</v>
      </c>
      <c r="B386" s="135" t="s">
        <v>114</v>
      </c>
      <c r="C386" s="119" t="s">
        <v>469</v>
      </c>
      <c r="D386" s="120"/>
      <c r="E386" s="121">
        <f t="shared" si="73"/>
        <v>730.1</v>
      </c>
      <c r="F386" s="122">
        <v>730.1</v>
      </c>
      <c r="G386" s="123"/>
      <c r="H386" s="190"/>
      <c r="I386" s="121">
        <f t="shared" si="74"/>
        <v>728</v>
      </c>
      <c r="J386" s="122">
        <v>728</v>
      </c>
      <c r="K386" s="253"/>
      <c r="L386" s="379">
        <f t="shared" si="75"/>
        <v>99.712368168744</v>
      </c>
      <c r="M386" s="162">
        <f aca="true" t="shared" si="77" ref="M386:M410">J386*100/F386</f>
        <v>99.712368168744</v>
      </c>
      <c r="N386" s="380">
        <v>0</v>
      </c>
    </row>
    <row r="387" spans="1:14" s="163" customFormat="1" ht="24.75" customHeight="1">
      <c r="A387" s="213" t="s">
        <v>712</v>
      </c>
      <c r="B387" s="131" t="s">
        <v>114</v>
      </c>
      <c r="C387" s="283" t="s">
        <v>495</v>
      </c>
      <c r="D387" s="110">
        <f>SUM(D388+D389+D390)</f>
        <v>83346.5</v>
      </c>
      <c r="E387" s="109">
        <f>SUM(F387+G387)</f>
        <v>86694.1</v>
      </c>
      <c r="F387" s="110">
        <f>SUM(F388+F389+F390)</f>
        <v>0</v>
      </c>
      <c r="G387" s="110">
        <f>SUM(G388+G389+G390)</f>
        <v>86694.1</v>
      </c>
      <c r="H387" s="165"/>
      <c r="I387" s="109">
        <f>SUM(J387+K387)</f>
        <v>59460.1</v>
      </c>
      <c r="J387" s="110">
        <f>SUM(J388+J389+J390)</f>
        <v>0</v>
      </c>
      <c r="K387" s="111">
        <f>SUM(K388+K389+K390)</f>
        <v>59460.1</v>
      </c>
      <c r="L387" s="379">
        <f t="shared" si="75"/>
        <v>68.58609755450486</v>
      </c>
      <c r="M387" s="162">
        <v>0</v>
      </c>
      <c r="N387" s="380">
        <f t="shared" si="76"/>
        <v>68.58609755450486</v>
      </c>
    </row>
    <row r="388" spans="1:14" s="163" customFormat="1" ht="44.25" customHeight="1">
      <c r="A388" s="112" t="s">
        <v>398</v>
      </c>
      <c r="B388" s="135" t="s">
        <v>114</v>
      </c>
      <c r="C388" s="284" t="s">
        <v>495</v>
      </c>
      <c r="D388" s="278">
        <f>SUM('[10]№3 р 1004'!$R$51)</f>
        <v>645.7</v>
      </c>
      <c r="E388" s="285">
        <f>SUM(F388:G388)</f>
        <v>928.2</v>
      </c>
      <c r="F388" s="241"/>
      <c r="G388" s="281">
        <v>928.2</v>
      </c>
      <c r="H388" s="279"/>
      <c r="I388" s="285">
        <f>SUM(J388:K388)</f>
        <v>594.7</v>
      </c>
      <c r="J388" s="122"/>
      <c r="K388" s="253">
        <v>594.7</v>
      </c>
      <c r="L388" s="379">
        <f t="shared" si="75"/>
        <v>64.0702434820082</v>
      </c>
      <c r="M388" s="162">
        <v>0</v>
      </c>
      <c r="N388" s="380">
        <f t="shared" si="76"/>
        <v>64.0702434820082</v>
      </c>
    </row>
    <row r="389" spans="1:14" s="163" customFormat="1" ht="71.25" customHeight="1">
      <c r="A389" s="112" t="s">
        <v>446</v>
      </c>
      <c r="B389" s="135" t="s">
        <v>114</v>
      </c>
      <c r="C389" s="284" t="s">
        <v>495</v>
      </c>
      <c r="D389" s="120">
        <v>60700.8</v>
      </c>
      <c r="E389" s="121">
        <f>SUM(F389:G389)</f>
        <v>63765.9</v>
      </c>
      <c r="F389" s="122"/>
      <c r="G389" s="123">
        <v>63765.9</v>
      </c>
      <c r="H389" s="190"/>
      <c r="I389" s="121">
        <f>SUM(J389:K389)</f>
        <v>48649.3</v>
      </c>
      <c r="J389" s="122"/>
      <c r="K389" s="253">
        <v>48649.3</v>
      </c>
      <c r="L389" s="379">
        <f t="shared" si="75"/>
        <v>76.29359892983554</v>
      </c>
      <c r="M389" s="162">
        <v>0</v>
      </c>
      <c r="N389" s="380">
        <f t="shared" si="76"/>
        <v>76.29359892983554</v>
      </c>
    </row>
    <row r="390" spans="1:14" s="163" customFormat="1" ht="74.25" customHeight="1" thickBot="1">
      <c r="A390" s="112" t="s">
        <v>401</v>
      </c>
      <c r="B390" s="135" t="s">
        <v>114</v>
      </c>
      <c r="C390" s="284" t="s">
        <v>495</v>
      </c>
      <c r="D390" s="120">
        <v>22000</v>
      </c>
      <c r="E390" s="121">
        <f>SUM(F390:G390)</f>
        <v>22000</v>
      </c>
      <c r="F390" s="122"/>
      <c r="G390" s="123">
        <v>22000</v>
      </c>
      <c r="H390" s="286"/>
      <c r="I390" s="121">
        <f>SUM(J390:K390)</f>
        <v>10216.1</v>
      </c>
      <c r="J390" s="122"/>
      <c r="K390" s="253">
        <v>10216.1</v>
      </c>
      <c r="L390" s="379">
        <f t="shared" si="75"/>
        <v>46.43681818181818</v>
      </c>
      <c r="M390" s="162">
        <v>0</v>
      </c>
      <c r="N390" s="380">
        <f t="shared" si="76"/>
        <v>46.43681818181818</v>
      </c>
    </row>
    <row r="391" spans="1:14" s="163" customFormat="1" ht="32.25" customHeight="1">
      <c r="A391" s="105" t="s">
        <v>402</v>
      </c>
      <c r="B391" s="131" t="s">
        <v>114</v>
      </c>
      <c r="C391" s="210" t="s">
        <v>496</v>
      </c>
      <c r="D391" s="128">
        <f>SUM(D392)</f>
        <v>11208.999999999998</v>
      </c>
      <c r="E391" s="121">
        <f>SUM(F391:G391)</f>
        <v>11208.999999999998</v>
      </c>
      <c r="F391" s="129">
        <f>SUM(F392)</f>
        <v>0</v>
      </c>
      <c r="G391" s="130">
        <f>SUM(G392)</f>
        <v>11208.999999999998</v>
      </c>
      <c r="H391" s="191"/>
      <c r="I391" s="272">
        <f>SUM(I392)</f>
        <v>8228.8</v>
      </c>
      <c r="J391" s="129">
        <f>SUM(J392)</f>
        <v>0</v>
      </c>
      <c r="K391" s="256">
        <f>SUM(K392)</f>
        <v>8228.8</v>
      </c>
      <c r="L391" s="379">
        <f t="shared" si="75"/>
        <v>73.41243643500758</v>
      </c>
      <c r="M391" s="162">
        <v>0</v>
      </c>
      <c r="N391" s="380">
        <f t="shared" si="76"/>
        <v>73.41243643500758</v>
      </c>
    </row>
    <row r="392" spans="1:14" s="163" customFormat="1" ht="30" customHeight="1">
      <c r="A392" s="112" t="s">
        <v>403</v>
      </c>
      <c r="B392" s="135" t="s">
        <v>114</v>
      </c>
      <c r="C392" s="209" t="s">
        <v>496</v>
      </c>
      <c r="D392" s="197">
        <f>SUM('[10]№5 р 1006'!$R$27)</f>
        <v>11208.999999999998</v>
      </c>
      <c r="E392" s="137">
        <f>SUM(F392:G392)</f>
        <v>11208.999999999998</v>
      </c>
      <c r="F392" s="204">
        <f>SUM('[10]№5 р 1006'!$Q$27)</f>
        <v>0</v>
      </c>
      <c r="G392" s="205">
        <f>SUM('[10]№5 р 1006'!$R$27)</f>
        <v>11208.999999999998</v>
      </c>
      <c r="H392" s="201"/>
      <c r="I392" s="137">
        <f>SUM(J392:K392)</f>
        <v>8228.8</v>
      </c>
      <c r="J392" s="122"/>
      <c r="K392" s="253">
        <v>8228.8</v>
      </c>
      <c r="L392" s="379">
        <f t="shared" si="75"/>
        <v>73.41243643500758</v>
      </c>
      <c r="M392" s="162">
        <v>0</v>
      </c>
      <c r="N392" s="380">
        <f t="shared" si="76"/>
        <v>73.41243643500758</v>
      </c>
    </row>
    <row r="393" spans="1:14" s="163" customFormat="1" ht="26.25" customHeight="1">
      <c r="A393" s="105" t="s">
        <v>404</v>
      </c>
      <c r="B393" s="106" t="s">
        <v>497</v>
      </c>
      <c r="C393" s="107" t="s">
        <v>467</v>
      </c>
      <c r="D393" s="287">
        <f aca="true" t="shared" si="78" ref="D393:K393">SUM(D394+D402+D399)</f>
        <v>77488.6</v>
      </c>
      <c r="E393" s="109">
        <f t="shared" si="78"/>
        <v>76108.3</v>
      </c>
      <c r="F393" s="110">
        <f t="shared" si="78"/>
        <v>59410.1</v>
      </c>
      <c r="G393" s="164">
        <f t="shared" si="78"/>
        <v>16698.2</v>
      </c>
      <c r="H393" s="111">
        <f t="shared" si="78"/>
        <v>0</v>
      </c>
      <c r="I393" s="109">
        <f t="shared" si="78"/>
        <v>40808.7</v>
      </c>
      <c r="J393" s="110">
        <f t="shared" si="78"/>
        <v>38695.799999999996</v>
      </c>
      <c r="K393" s="111">
        <f t="shared" si="78"/>
        <v>2112.9</v>
      </c>
      <c r="L393" s="379">
        <f t="shared" si="75"/>
        <v>53.6192504628273</v>
      </c>
      <c r="M393" s="162">
        <f t="shared" si="77"/>
        <v>65.13336957857334</v>
      </c>
      <c r="N393" s="380">
        <f t="shared" si="76"/>
        <v>12.653459654334</v>
      </c>
    </row>
    <row r="394" spans="1:14" s="181" customFormat="1" ht="27.75" customHeight="1">
      <c r="A394" s="105" t="s">
        <v>405</v>
      </c>
      <c r="B394" s="106" t="s">
        <v>497</v>
      </c>
      <c r="C394" s="107" t="s">
        <v>466</v>
      </c>
      <c r="D394" s="108">
        <f>SUM(D395+D396+D397)</f>
        <v>41814</v>
      </c>
      <c r="E394" s="277">
        <f>SUM(F394:G394)</f>
        <v>39791.7</v>
      </c>
      <c r="F394" s="110">
        <f>SUM(F395+F396+F397)</f>
        <v>38459.5</v>
      </c>
      <c r="G394" s="159">
        <f>SUM(G395+G396+G397)</f>
        <v>1332.2</v>
      </c>
      <c r="H394" s="277">
        <f>SUM(H395:H398)</f>
        <v>0</v>
      </c>
      <c r="I394" s="277">
        <f>SUM(J394:K394)</f>
        <v>26006.8</v>
      </c>
      <c r="J394" s="110">
        <f>SUM(J395+J396+J397)</f>
        <v>25460.8</v>
      </c>
      <c r="K394" s="368">
        <f>SUM(K395+K396+K397)</f>
        <v>546</v>
      </c>
      <c r="L394" s="379">
        <f t="shared" si="75"/>
        <v>65.35734839175004</v>
      </c>
      <c r="M394" s="162">
        <f t="shared" si="77"/>
        <v>66.20158868420026</v>
      </c>
      <c r="N394" s="380">
        <f t="shared" si="76"/>
        <v>40.98483711154481</v>
      </c>
    </row>
    <row r="395" spans="1:14" s="163" customFormat="1" ht="51" customHeight="1">
      <c r="A395" s="112" t="s">
        <v>409</v>
      </c>
      <c r="B395" s="113" t="s">
        <v>497</v>
      </c>
      <c r="C395" s="119" t="s">
        <v>466</v>
      </c>
      <c r="D395" s="115">
        <v>2616.7</v>
      </c>
      <c r="E395" s="121">
        <f aca="true" t="shared" si="79" ref="E395:E401">SUM(F395:G395)</f>
        <v>2616.7</v>
      </c>
      <c r="F395" s="122">
        <v>2616.7</v>
      </c>
      <c r="G395" s="123">
        <f>SUM('[11]Упр.физ.культ. и спорта(меропр)'!$R$27)</f>
        <v>0</v>
      </c>
      <c r="H395" s="201"/>
      <c r="I395" s="121">
        <f>SUM(J395:K395)</f>
        <v>1392.4</v>
      </c>
      <c r="J395" s="122">
        <v>1392.4</v>
      </c>
      <c r="K395" s="253"/>
      <c r="L395" s="379">
        <f t="shared" si="75"/>
        <v>53.2120609928536</v>
      </c>
      <c r="M395" s="162">
        <f t="shared" si="77"/>
        <v>53.2120609928536</v>
      </c>
      <c r="N395" s="380"/>
    </row>
    <row r="396" spans="1:14" s="163" customFormat="1" ht="25.5" customHeight="1">
      <c r="A396" s="112" t="s">
        <v>440</v>
      </c>
      <c r="B396" s="113" t="s">
        <v>497</v>
      </c>
      <c r="C396" s="119" t="s">
        <v>466</v>
      </c>
      <c r="D396" s="120">
        <f>'[12]Спорт-Альтаир'!$Q$27</f>
        <v>32444.9</v>
      </c>
      <c r="E396" s="121">
        <f t="shared" si="79"/>
        <v>29926.5</v>
      </c>
      <c r="F396" s="122">
        <v>28594.3</v>
      </c>
      <c r="G396" s="250">
        <v>1332.2</v>
      </c>
      <c r="H396" s="201"/>
      <c r="I396" s="121">
        <f>SUM(J396:K396)</f>
        <v>19449.1</v>
      </c>
      <c r="J396" s="122">
        <v>18903.1</v>
      </c>
      <c r="K396" s="253">
        <v>546</v>
      </c>
      <c r="L396" s="379">
        <f t="shared" si="75"/>
        <v>64.98955774982039</v>
      </c>
      <c r="M396" s="162">
        <f t="shared" si="77"/>
        <v>66.10793060155345</v>
      </c>
      <c r="N396" s="380">
        <f t="shared" si="76"/>
        <v>40.98483711154481</v>
      </c>
    </row>
    <row r="397" spans="1:14" s="163" customFormat="1" ht="26.25" customHeight="1">
      <c r="A397" s="112" t="s">
        <v>410</v>
      </c>
      <c r="B397" s="113" t="s">
        <v>497</v>
      </c>
      <c r="C397" s="119" t="s">
        <v>466</v>
      </c>
      <c r="D397" s="120">
        <f>'[12]Дельфин'!$Q$27</f>
        <v>6752.4</v>
      </c>
      <c r="E397" s="121">
        <f t="shared" si="79"/>
        <v>7248.5</v>
      </c>
      <c r="F397" s="122">
        <v>7248.5</v>
      </c>
      <c r="G397" s="123">
        <f>SUM('[11]Дельфин'!$R$27)</f>
        <v>0</v>
      </c>
      <c r="H397" s="257"/>
      <c r="I397" s="121">
        <f>SUM(J397:K397)</f>
        <v>5165.3</v>
      </c>
      <c r="J397" s="122">
        <v>5165.3</v>
      </c>
      <c r="K397" s="253"/>
      <c r="L397" s="379">
        <f t="shared" si="75"/>
        <v>71.26026074360213</v>
      </c>
      <c r="M397" s="162">
        <f t="shared" si="77"/>
        <v>71.26026074360213</v>
      </c>
      <c r="N397" s="380"/>
    </row>
    <row r="398" spans="1:14" s="163" customFormat="1" ht="31.5" customHeight="1" hidden="1">
      <c r="A398" s="112" t="s">
        <v>411</v>
      </c>
      <c r="B398" s="113" t="s">
        <v>407</v>
      </c>
      <c r="C398" s="119" t="s">
        <v>408</v>
      </c>
      <c r="D398" s="288"/>
      <c r="E398" s="121">
        <f t="shared" si="79"/>
        <v>0</v>
      </c>
      <c r="F398" s="122">
        <f>SUM('[11]р.0908 Кап. стр(субсидии хмао) '!$Q$27)</f>
        <v>0</v>
      </c>
      <c r="G398" s="123">
        <v>0</v>
      </c>
      <c r="H398" s="201"/>
      <c r="I398" s="171"/>
      <c r="J398" s="324"/>
      <c r="K398" s="371"/>
      <c r="L398" s="379" t="e">
        <f t="shared" si="75"/>
        <v>#DIV/0!</v>
      </c>
      <c r="M398" s="162" t="e">
        <f t="shared" si="77"/>
        <v>#DIV/0!</v>
      </c>
      <c r="N398" s="380" t="e">
        <f t="shared" si="76"/>
        <v>#DIV/0!</v>
      </c>
    </row>
    <row r="399" spans="1:14" s="163" customFormat="1" ht="28.5" customHeight="1">
      <c r="A399" s="105" t="s">
        <v>412</v>
      </c>
      <c r="B399" s="106" t="s">
        <v>497</v>
      </c>
      <c r="C399" s="289" t="s">
        <v>468</v>
      </c>
      <c r="D399" s="128">
        <f>SUM(D401+D400)</f>
        <v>17077</v>
      </c>
      <c r="E399" s="137">
        <f>SUM(F399:G399)</f>
        <v>16757.2</v>
      </c>
      <c r="F399" s="290">
        <f aca="true" t="shared" si="80" ref="F399:K399">SUM(F401+F400)</f>
        <v>1391.2</v>
      </c>
      <c r="G399" s="291">
        <f t="shared" si="80"/>
        <v>15366</v>
      </c>
      <c r="H399" s="191">
        <f t="shared" si="80"/>
        <v>0</v>
      </c>
      <c r="I399" s="137">
        <f>SUM(J399:K399)</f>
        <v>1885.5</v>
      </c>
      <c r="J399" s="290">
        <f t="shared" si="80"/>
        <v>318.6</v>
      </c>
      <c r="K399" s="291">
        <f t="shared" si="80"/>
        <v>1566.9</v>
      </c>
      <c r="L399" s="379">
        <f t="shared" si="75"/>
        <v>11.251879788986226</v>
      </c>
      <c r="M399" s="162">
        <f t="shared" si="77"/>
        <v>22.901092581943647</v>
      </c>
      <c r="N399" s="380">
        <f t="shared" si="76"/>
        <v>10.197188598203827</v>
      </c>
    </row>
    <row r="400" spans="1:14" s="163" customFormat="1" ht="28.5" customHeight="1">
      <c r="A400" s="112" t="s">
        <v>443</v>
      </c>
      <c r="B400" s="113" t="s">
        <v>497</v>
      </c>
      <c r="C400" s="203" t="s">
        <v>468</v>
      </c>
      <c r="D400" s="292"/>
      <c r="E400" s="280">
        <f t="shared" si="79"/>
        <v>148.4</v>
      </c>
      <c r="F400" s="204">
        <v>148.4</v>
      </c>
      <c r="G400" s="293"/>
      <c r="H400" s="195"/>
      <c r="I400" s="280">
        <f>SUM(J400:K400)</f>
        <v>148.4</v>
      </c>
      <c r="J400" s="122">
        <v>148.4</v>
      </c>
      <c r="K400" s="253"/>
      <c r="L400" s="379">
        <f t="shared" si="75"/>
        <v>100</v>
      </c>
      <c r="M400" s="162">
        <f t="shared" si="77"/>
        <v>100</v>
      </c>
      <c r="N400" s="380"/>
    </row>
    <row r="401" spans="1:14" s="163" customFormat="1" ht="47.25" customHeight="1">
      <c r="A401" s="112" t="s">
        <v>413</v>
      </c>
      <c r="B401" s="113" t="s">
        <v>497</v>
      </c>
      <c r="C401" s="203" t="s">
        <v>468</v>
      </c>
      <c r="D401" s="196">
        <v>17077</v>
      </c>
      <c r="E401" s="137">
        <f t="shared" si="79"/>
        <v>16608.8</v>
      </c>
      <c r="F401" s="204">
        <v>1242.8</v>
      </c>
      <c r="G401" s="123">
        <v>15366</v>
      </c>
      <c r="H401" s="201"/>
      <c r="I401" s="137">
        <f>SUM(J401:K401)</f>
        <v>1737.1000000000001</v>
      </c>
      <c r="J401" s="122">
        <v>170.2</v>
      </c>
      <c r="K401" s="253">
        <v>1566.9</v>
      </c>
      <c r="L401" s="379">
        <f t="shared" si="75"/>
        <v>10.458913347141275</v>
      </c>
      <c r="M401" s="162">
        <f t="shared" si="77"/>
        <v>13.694882523334407</v>
      </c>
      <c r="N401" s="380">
        <f t="shared" si="76"/>
        <v>10.197188598203827</v>
      </c>
    </row>
    <row r="402" spans="1:14" s="181" customFormat="1" ht="29.25" customHeight="1">
      <c r="A402" s="105" t="s">
        <v>414</v>
      </c>
      <c r="B402" s="106" t="s">
        <v>497</v>
      </c>
      <c r="C402" s="107" t="s">
        <v>373</v>
      </c>
      <c r="D402" s="108">
        <f>SUM(D403:D404)</f>
        <v>18597.6</v>
      </c>
      <c r="E402" s="109">
        <f>SUM(E403:E404)</f>
        <v>19559.4</v>
      </c>
      <c r="F402" s="110">
        <f aca="true" t="shared" si="81" ref="F402:K402">SUM(F403+F404)</f>
        <v>19559.4</v>
      </c>
      <c r="G402" s="111">
        <f t="shared" si="81"/>
        <v>0</v>
      </c>
      <c r="H402" s="165">
        <f t="shared" si="81"/>
        <v>0</v>
      </c>
      <c r="I402" s="109">
        <f>SUM(I403:I404)</f>
        <v>12916.4</v>
      </c>
      <c r="J402" s="110">
        <f t="shared" si="81"/>
        <v>12916.4</v>
      </c>
      <c r="K402" s="111">
        <f t="shared" si="81"/>
        <v>0</v>
      </c>
      <c r="L402" s="379">
        <f t="shared" si="75"/>
        <v>66.03679049459595</v>
      </c>
      <c r="M402" s="162">
        <f t="shared" si="77"/>
        <v>66.03679049459595</v>
      </c>
      <c r="N402" s="380"/>
    </row>
    <row r="403" spans="1:14" s="163" customFormat="1" ht="30.75" customHeight="1">
      <c r="A403" s="112" t="s">
        <v>428</v>
      </c>
      <c r="B403" s="113" t="s">
        <v>497</v>
      </c>
      <c r="C403" s="114" t="s">
        <v>373</v>
      </c>
      <c r="D403" s="115">
        <v>3488.1</v>
      </c>
      <c r="E403" s="116">
        <f>SUM(F403:G403)</f>
        <v>4269.6</v>
      </c>
      <c r="F403" s="117">
        <v>4269.6</v>
      </c>
      <c r="G403" s="118">
        <f>SUM('[11]Упр.физ.культ. и спорта(содерж)'!$R$27)</f>
        <v>0</v>
      </c>
      <c r="H403" s="195"/>
      <c r="I403" s="116">
        <f>SUM(J403:K403)</f>
        <v>3406.9</v>
      </c>
      <c r="J403" s="122">
        <v>3406.9</v>
      </c>
      <c r="K403" s="253"/>
      <c r="L403" s="379">
        <f t="shared" si="75"/>
        <v>79.7943601274124</v>
      </c>
      <c r="M403" s="162">
        <f t="shared" si="77"/>
        <v>79.7943601274124</v>
      </c>
      <c r="N403" s="380"/>
    </row>
    <row r="404" spans="1:14" s="163" customFormat="1" ht="30" customHeight="1">
      <c r="A404" s="112" t="s">
        <v>429</v>
      </c>
      <c r="B404" s="113" t="s">
        <v>497</v>
      </c>
      <c r="C404" s="119" t="s">
        <v>373</v>
      </c>
      <c r="D404" s="120">
        <f>'[13]Управление ФКиС (бух)'!$Q$27</f>
        <v>15109.5</v>
      </c>
      <c r="E404" s="121">
        <f>SUM(F404:G404)</f>
        <v>15289.8</v>
      </c>
      <c r="F404" s="122">
        <v>15289.8</v>
      </c>
      <c r="G404" s="123">
        <f>SUM('[11]Упр.физ.культ. и спорта(содерж)'!$R$27)</f>
        <v>0</v>
      </c>
      <c r="H404" s="224"/>
      <c r="I404" s="121">
        <f>SUM(J404:K404)</f>
        <v>9509.5</v>
      </c>
      <c r="J404" s="122">
        <v>9509.5</v>
      </c>
      <c r="K404" s="253"/>
      <c r="L404" s="379">
        <f t="shared" si="75"/>
        <v>62.19505814333739</v>
      </c>
      <c r="M404" s="162">
        <f t="shared" si="77"/>
        <v>62.19505814333739</v>
      </c>
      <c r="N404" s="380"/>
    </row>
    <row r="405" spans="1:14" s="163" customFormat="1" ht="27.75" customHeight="1">
      <c r="A405" s="105" t="s">
        <v>430</v>
      </c>
      <c r="B405" s="106" t="s">
        <v>319</v>
      </c>
      <c r="C405" s="107" t="s">
        <v>467</v>
      </c>
      <c r="D405" s="124">
        <f aca="true" t="shared" si="82" ref="D405:K406">SUM(D406)</f>
        <v>7840.6</v>
      </c>
      <c r="E405" s="125">
        <f t="shared" si="82"/>
        <v>8588.6</v>
      </c>
      <c r="F405" s="126">
        <f>SUM(F406)</f>
        <v>8588.6</v>
      </c>
      <c r="G405" s="127">
        <f t="shared" si="82"/>
        <v>0</v>
      </c>
      <c r="H405" s="174">
        <f t="shared" si="82"/>
        <v>0</v>
      </c>
      <c r="I405" s="174">
        <f t="shared" si="82"/>
        <v>6397.3</v>
      </c>
      <c r="J405" s="133">
        <f>SUM(J406)</f>
        <v>6397.3</v>
      </c>
      <c r="K405" s="372">
        <f t="shared" si="82"/>
        <v>0</v>
      </c>
      <c r="L405" s="379">
        <f t="shared" si="75"/>
        <v>74.48594648720396</v>
      </c>
      <c r="M405" s="162">
        <f t="shared" si="77"/>
        <v>74.48594648720396</v>
      </c>
      <c r="N405" s="380"/>
    </row>
    <row r="406" spans="1:14" s="163" customFormat="1" ht="31.5" customHeight="1">
      <c r="A406" s="105" t="s">
        <v>431</v>
      </c>
      <c r="B406" s="106" t="s">
        <v>319</v>
      </c>
      <c r="C406" s="107" t="s">
        <v>468</v>
      </c>
      <c r="D406" s="128">
        <f t="shared" si="82"/>
        <v>7840.6</v>
      </c>
      <c r="E406" s="121">
        <f t="shared" si="82"/>
        <v>8588.6</v>
      </c>
      <c r="F406" s="129">
        <f>SUM(F407)</f>
        <v>8588.6</v>
      </c>
      <c r="G406" s="130">
        <f t="shared" si="82"/>
        <v>0</v>
      </c>
      <c r="H406" s="191">
        <f t="shared" si="82"/>
        <v>0</v>
      </c>
      <c r="I406" s="121">
        <f t="shared" si="82"/>
        <v>6397.3</v>
      </c>
      <c r="J406" s="129">
        <f>SUM(J407)</f>
        <v>6397.3</v>
      </c>
      <c r="K406" s="272">
        <f t="shared" si="82"/>
        <v>0</v>
      </c>
      <c r="L406" s="379">
        <f t="shared" si="75"/>
        <v>74.48594648720396</v>
      </c>
      <c r="M406" s="162">
        <f t="shared" si="77"/>
        <v>74.48594648720396</v>
      </c>
      <c r="N406" s="380"/>
    </row>
    <row r="407" spans="1:14" s="163" customFormat="1" ht="28.5" customHeight="1">
      <c r="A407" s="112" t="s">
        <v>432</v>
      </c>
      <c r="B407" s="113" t="s">
        <v>319</v>
      </c>
      <c r="C407" s="119" t="s">
        <v>468</v>
      </c>
      <c r="D407" s="120">
        <f>SUM('[14]1202 Мегионские новости'!$Q$27)</f>
        <v>7840.6</v>
      </c>
      <c r="E407" s="121">
        <f>SUM(F407:G407)</f>
        <v>8588.6</v>
      </c>
      <c r="F407" s="122">
        <v>8588.6</v>
      </c>
      <c r="G407" s="123">
        <f>SUM('[15]0804 Мегионские новости'!$R$27)</f>
        <v>0</v>
      </c>
      <c r="H407" s="294"/>
      <c r="I407" s="121">
        <f>SUM(J407:K407)</f>
        <v>6397.3</v>
      </c>
      <c r="J407" s="122">
        <v>6397.3</v>
      </c>
      <c r="K407" s="253"/>
      <c r="L407" s="379">
        <f t="shared" si="75"/>
        <v>74.48594648720396</v>
      </c>
      <c r="M407" s="162">
        <f t="shared" si="77"/>
        <v>74.48594648720396</v>
      </c>
      <c r="N407" s="380"/>
    </row>
    <row r="408" spans="1:14" s="163" customFormat="1" ht="29.25" customHeight="1">
      <c r="A408" s="105" t="s">
        <v>433</v>
      </c>
      <c r="B408" s="131" t="s">
        <v>498</v>
      </c>
      <c r="C408" s="107" t="s">
        <v>467</v>
      </c>
      <c r="D408" s="132">
        <f>SUM(D409)</f>
        <v>300</v>
      </c>
      <c r="E408" s="121">
        <f>SUM(F408:G408)</f>
        <v>893</v>
      </c>
      <c r="F408" s="133">
        <f aca="true" t="shared" si="83" ref="F408:K408">SUM(F409)</f>
        <v>893</v>
      </c>
      <c r="G408" s="134">
        <f t="shared" si="83"/>
        <v>0</v>
      </c>
      <c r="H408" s="174">
        <f t="shared" si="83"/>
        <v>0</v>
      </c>
      <c r="I408" s="121">
        <f>SUM(J408:K408)</f>
        <v>888.9</v>
      </c>
      <c r="J408" s="133">
        <f t="shared" si="83"/>
        <v>888.9</v>
      </c>
      <c r="K408" s="369">
        <f t="shared" si="83"/>
        <v>0</v>
      </c>
      <c r="L408" s="379">
        <f t="shared" si="75"/>
        <v>99.54087346024636</v>
      </c>
      <c r="M408" s="162">
        <f t="shared" si="77"/>
        <v>99.54087346024636</v>
      </c>
      <c r="N408" s="380"/>
    </row>
    <row r="409" spans="1:14" s="163" customFormat="1" ht="38.25" customHeight="1" thickBot="1">
      <c r="A409" s="112" t="s">
        <v>434</v>
      </c>
      <c r="B409" s="135" t="s">
        <v>498</v>
      </c>
      <c r="C409" s="119" t="s">
        <v>466</v>
      </c>
      <c r="D409" s="136">
        <v>300</v>
      </c>
      <c r="E409" s="137">
        <f>SUM(F409:G409)</f>
        <v>893</v>
      </c>
      <c r="F409" s="138">
        <v>893</v>
      </c>
      <c r="G409" s="139"/>
      <c r="H409" s="183"/>
      <c r="I409" s="137">
        <f>SUM(J409:K409)</f>
        <v>888.9</v>
      </c>
      <c r="J409" s="122">
        <v>888.9</v>
      </c>
      <c r="K409" s="253"/>
      <c r="L409" s="385">
        <f t="shared" si="75"/>
        <v>99.54087346024636</v>
      </c>
      <c r="M409" s="386">
        <f t="shared" si="77"/>
        <v>99.54087346024636</v>
      </c>
      <c r="N409" s="387"/>
    </row>
    <row r="410" spans="1:14" s="163" customFormat="1" ht="48" customHeight="1" thickBot="1">
      <c r="A410" s="295" t="s">
        <v>120</v>
      </c>
      <c r="B410" s="296"/>
      <c r="C410" s="297"/>
      <c r="D410" s="298">
        <f>SUM(D13+D42+D63+D120+D158+D298+D340+D364+D393+D405+D408)</f>
        <v>2738917.1</v>
      </c>
      <c r="E410" s="299">
        <f>SUM(F410:G410)</f>
        <v>3518082.1000000006</v>
      </c>
      <c r="F410" s="300">
        <f>SUM(F13+F42+F63+F120+F158+F298+F340+F364+F393+F405+F408)</f>
        <v>1975428.4000000004</v>
      </c>
      <c r="G410" s="301">
        <f>SUM(G13+G42+G63+G120+G158+G298+G340+G364+G393+G405+G408)</f>
        <v>1542653.7</v>
      </c>
      <c r="H410" s="302" t="e">
        <f>SUM(H13+H42+H63+H120+H158+H298+H340+H364+H393+H405+H408)</f>
        <v>#REF!</v>
      </c>
      <c r="I410" s="299">
        <f>SUM(J410:K410)</f>
        <v>2258777.7</v>
      </c>
      <c r="J410" s="303">
        <f>SUM(J13+J42+J63+J120+J158+J298+J340+J364+J393+J405+J408)</f>
        <v>1376549.6</v>
      </c>
      <c r="K410" s="373">
        <f>SUM(K13+K42+K63+K120+K158+K298+K340+K364+K393+K405+K408)</f>
        <v>882228.1</v>
      </c>
      <c r="L410" s="388">
        <f t="shared" si="75"/>
        <v>64.20480352064553</v>
      </c>
      <c r="M410" s="389">
        <f t="shared" si="77"/>
        <v>69.68359875761631</v>
      </c>
      <c r="N410" s="390">
        <f t="shared" si="76"/>
        <v>57.18899192994513</v>
      </c>
    </row>
    <row r="411" spans="1:8" s="163" customFormat="1" ht="6" customHeight="1">
      <c r="A411" s="304"/>
      <c r="B411" s="141"/>
      <c r="C411" s="141"/>
      <c r="E411" s="305"/>
      <c r="F411" s="305"/>
      <c r="G411" s="305"/>
      <c r="H411" s="305"/>
    </row>
    <row r="412" spans="1:8" s="163" customFormat="1" ht="16.5" customHeight="1" hidden="1">
      <c r="A412" s="304" t="s">
        <v>436</v>
      </c>
      <c r="B412" s="141"/>
      <c r="C412" s="141"/>
      <c r="E412" s="306">
        <f>SUM(G412+F412)</f>
        <v>2598547.4</v>
      </c>
      <c r="F412" s="306">
        <v>1654188.3</v>
      </c>
      <c r="G412" s="306">
        <v>944359.1</v>
      </c>
      <c r="H412" s="306"/>
    </row>
    <row r="413" spans="1:8" s="163" customFormat="1" ht="26.25" customHeight="1" hidden="1">
      <c r="A413" s="304" t="s">
        <v>437</v>
      </c>
      <c r="B413" s="141"/>
      <c r="C413" s="141"/>
      <c r="E413" s="306">
        <v>99258.8</v>
      </c>
      <c r="F413" s="306">
        <v>25491.8</v>
      </c>
      <c r="G413" s="306"/>
      <c r="H413" s="306"/>
    </row>
    <row r="414" spans="1:8" s="163" customFormat="1" ht="24" customHeight="1" hidden="1">
      <c r="A414" s="304"/>
      <c r="B414" s="141"/>
      <c r="C414" s="141"/>
      <c r="E414" s="306">
        <f>SUM(E412:E413)</f>
        <v>2697806.1999999997</v>
      </c>
      <c r="F414" s="306">
        <f>SUM(F412:F413)</f>
        <v>1679680.1</v>
      </c>
      <c r="G414" s="306">
        <f>SUM(G412:G413)</f>
        <v>944359.1</v>
      </c>
      <c r="H414" s="306"/>
    </row>
    <row r="415" spans="1:8" s="163" customFormat="1" ht="21" hidden="1">
      <c r="A415" s="305"/>
      <c r="B415" s="141"/>
      <c r="C415" s="141"/>
      <c r="E415" s="307"/>
      <c r="F415" s="308"/>
      <c r="G415" s="307"/>
      <c r="H415" s="307"/>
    </row>
    <row r="416" spans="1:8" s="163" customFormat="1" ht="21" hidden="1">
      <c r="A416" s="304"/>
      <c r="B416" s="141"/>
      <c r="C416" s="141"/>
      <c r="E416" s="305"/>
      <c r="F416" s="306">
        <f>SUM(F412+E413-F410)</f>
        <v>-221981.30000000028</v>
      </c>
      <c r="G416" s="305"/>
      <c r="H416" s="305"/>
    </row>
    <row r="417" spans="1:8" s="163" customFormat="1" ht="17.25" customHeight="1">
      <c r="A417" s="304"/>
      <c r="B417" s="141"/>
      <c r="C417" s="141"/>
      <c r="E417" s="305"/>
      <c r="F417" s="305"/>
      <c r="G417" s="305"/>
      <c r="H417" s="305"/>
    </row>
    <row r="418" spans="1:10" s="313" customFormat="1" ht="38.25" customHeight="1">
      <c r="A418" s="309" t="s">
        <v>61</v>
      </c>
      <c r="B418" s="310"/>
      <c r="C418" s="310"/>
      <c r="D418" s="311"/>
      <c r="E418" s="312"/>
      <c r="F418" s="311"/>
      <c r="G418" s="312" t="s">
        <v>62</v>
      </c>
      <c r="H418" s="312"/>
      <c r="J418" s="486"/>
    </row>
    <row r="419" spans="1:8" s="313" customFormat="1" ht="22.5" customHeight="1">
      <c r="A419" s="309"/>
      <c r="B419" s="310"/>
      <c r="C419" s="310"/>
      <c r="D419" s="311"/>
      <c r="E419" s="311"/>
      <c r="F419" s="311"/>
      <c r="G419" s="311"/>
      <c r="H419" s="311"/>
    </row>
    <row r="420" spans="1:8" s="313" customFormat="1" ht="30.75" customHeight="1">
      <c r="A420" s="309"/>
      <c r="B420" s="310"/>
      <c r="C420" s="310"/>
      <c r="D420" s="311"/>
      <c r="E420" s="311"/>
      <c r="F420" s="311"/>
      <c r="G420" s="311"/>
      <c r="H420" s="312"/>
    </row>
    <row r="421" spans="1:8" ht="23.25">
      <c r="A421" s="309" t="s">
        <v>887</v>
      </c>
      <c r="E421" s="305"/>
      <c r="F421" s="305"/>
      <c r="G421" s="311" t="s">
        <v>298</v>
      </c>
      <c r="H421" s="305"/>
    </row>
    <row r="422" spans="1:8" ht="21">
      <c r="A422" s="304"/>
      <c r="E422" s="305"/>
      <c r="F422" s="305"/>
      <c r="G422" s="305"/>
      <c r="H422" s="306"/>
    </row>
    <row r="423" spans="1:8" ht="21">
      <c r="A423" s="304"/>
      <c r="E423" s="305"/>
      <c r="F423" s="305"/>
      <c r="G423" s="305"/>
      <c r="H423" s="305"/>
    </row>
    <row r="424" spans="1:8" ht="21">
      <c r="A424" s="304"/>
      <c r="E424" s="305"/>
      <c r="F424" s="305"/>
      <c r="G424" s="305"/>
      <c r="H424" s="306"/>
    </row>
    <row r="425" spans="1:8" ht="21">
      <c r="A425" s="304"/>
      <c r="E425" s="305"/>
      <c r="F425" s="305"/>
      <c r="G425" s="305"/>
      <c r="H425" s="305"/>
    </row>
    <row r="426" spans="1:8" ht="21">
      <c r="A426" s="304"/>
      <c r="E426" s="305"/>
      <c r="F426" s="305"/>
      <c r="G426" s="305"/>
      <c r="H426" s="305"/>
    </row>
    <row r="427" spans="1:8" ht="21">
      <c r="A427" s="304"/>
      <c r="E427" s="305"/>
      <c r="F427" s="305"/>
      <c r="G427" s="305"/>
      <c r="H427" s="305"/>
    </row>
    <row r="428" spans="1:8" ht="21">
      <c r="A428" s="304"/>
      <c r="E428" s="305"/>
      <c r="F428" s="305"/>
      <c r="G428" s="305"/>
      <c r="H428" s="305"/>
    </row>
    <row r="429" spans="1:8" ht="21">
      <c r="A429" s="304"/>
      <c r="E429" s="305"/>
      <c r="F429" s="305"/>
      <c r="G429" s="305"/>
      <c r="H429" s="305"/>
    </row>
    <row r="430" spans="1:8" ht="21">
      <c r="A430" s="304"/>
      <c r="E430" s="305"/>
      <c r="F430" s="305"/>
      <c r="G430" s="305"/>
      <c r="H430" s="305"/>
    </row>
    <row r="431" spans="1:8" ht="21">
      <c r="A431" s="304"/>
      <c r="E431" s="305"/>
      <c r="F431" s="305"/>
      <c r="G431" s="305"/>
      <c r="H431" s="305"/>
    </row>
    <row r="432" spans="1:8" ht="21">
      <c r="A432" s="304"/>
      <c r="E432" s="305"/>
      <c r="F432" s="305"/>
      <c r="G432" s="305"/>
      <c r="H432" s="305"/>
    </row>
    <row r="433" spans="1:8" ht="21">
      <c r="A433" s="304"/>
      <c r="E433" s="305"/>
      <c r="F433" s="305"/>
      <c r="G433" s="305"/>
      <c r="H433" s="305"/>
    </row>
    <row r="434" spans="1:8" ht="21">
      <c r="A434" s="304"/>
      <c r="E434" s="305"/>
      <c r="F434" s="305"/>
      <c r="G434" s="305"/>
      <c r="H434" s="305"/>
    </row>
    <row r="435" spans="1:8" ht="21">
      <c r="A435" s="304"/>
      <c r="E435" s="305"/>
      <c r="F435" s="305"/>
      <c r="G435" s="305"/>
      <c r="H435" s="305"/>
    </row>
    <row r="436" spans="1:8" ht="21">
      <c r="A436" s="304"/>
      <c r="E436" s="305"/>
      <c r="F436" s="305"/>
      <c r="G436" s="305"/>
      <c r="H436" s="305"/>
    </row>
    <row r="437" spans="1:8" ht="21">
      <c r="A437" s="304"/>
      <c r="E437" s="305"/>
      <c r="F437" s="305"/>
      <c r="G437" s="305"/>
      <c r="H437" s="305"/>
    </row>
    <row r="438" ht="21">
      <c r="A438" s="304"/>
    </row>
    <row r="439" ht="21">
      <c r="A439" s="304"/>
    </row>
    <row r="440" ht="21">
      <c r="A440" s="304"/>
    </row>
    <row r="441" ht="21">
      <c r="A441" s="304"/>
    </row>
    <row r="442" ht="21">
      <c r="A442" s="304"/>
    </row>
    <row r="443" ht="21">
      <c r="A443" s="304"/>
    </row>
    <row r="444" ht="21">
      <c r="A444" s="304"/>
    </row>
    <row r="445" ht="21">
      <c r="A445" s="304"/>
    </row>
    <row r="446" ht="21">
      <c r="A446" s="304"/>
    </row>
    <row r="447" ht="21">
      <c r="A447" s="304"/>
    </row>
    <row r="448" ht="21">
      <c r="A448" s="304"/>
    </row>
    <row r="449" ht="21">
      <c r="A449" s="304"/>
    </row>
    <row r="450" ht="21">
      <c r="A450" s="304"/>
    </row>
    <row r="451" ht="21">
      <c r="A451" s="304"/>
    </row>
    <row r="452" ht="21">
      <c r="A452" s="304"/>
    </row>
    <row r="453" ht="21">
      <c r="A453" s="304"/>
    </row>
    <row r="454" ht="21">
      <c r="A454" s="304"/>
    </row>
    <row r="455" ht="21">
      <c r="A455" s="304"/>
    </row>
    <row r="456" ht="21">
      <c r="A456" s="304"/>
    </row>
    <row r="457" ht="21">
      <c r="A457" s="304"/>
    </row>
    <row r="458" ht="21">
      <c r="A458" s="304"/>
    </row>
    <row r="459" ht="21">
      <c r="A459" s="304"/>
    </row>
    <row r="460" ht="21">
      <c r="A460" s="304"/>
    </row>
    <row r="461" ht="21">
      <c r="A461" s="304"/>
    </row>
    <row r="462" ht="21">
      <c r="A462" s="304"/>
    </row>
    <row r="463" ht="21">
      <c r="A463" s="304"/>
    </row>
    <row r="464" ht="21">
      <c r="A464" s="304"/>
    </row>
    <row r="465" ht="21">
      <c r="A465" s="304"/>
    </row>
    <row r="466" ht="21">
      <c r="A466" s="304"/>
    </row>
    <row r="467" ht="21">
      <c r="A467" s="304"/>
    </row>
    <row r="468" ht="21">
      <c r="A468" s="304"/>
    </row>
    <row r="469" ht="21">
      <c r="A469" s="304"/>
    </row>
    <row r="470" ht="21">
      <c r="A470" s="304"/>
    </row>
    <row r="471" ht="21">
      <c r="A471" s="304"/>
    </row>
    <row r="472" ht="21">
      <c r="A472" s="304"/>
    </row>
    <row r="473" ht="21">
      <c r="A473" s="304"/>
    </row>
    <row r="474" ht="21">
      <c r="A474" s="304"/>
    </row>
    <row r="475" ht="21">
      <c r="A475" s="304"/>
    </row>
    <row r="476" ht="21">
      <c r="A476" s="304"/>
    </row>
    <row r="477" ht="21">
      <c r="A477" s="304"/>
    </row>
    <row r="478" ht="21">
      <c r="A478" s="304"/>
    </row>
    <row r="479" ht="21">
      <c r="A479" s="304"/>
    </row>
    <row r="480" ht="21">
      <c r="A480" s="304"/>
    </row>
    <row r="481" ht="21">
      <c r="A481" s="304"/>
    </row>
    <row r="482" ht="21">
      <c r="A482" s="304"/>
    </row>
    <row r="483" ht="21">
      <c r="A483" s="304"/>
    </row>
    <row r="484" ht="21">
      <c r="A484" s="304"/>
    </row>
    <row r="485" ht="21">
      <c r="A485" s="304"/>
    </row>
    <row r="486" ht="21">
      <c r="A486" s="304"/>
    </row>
    <row r="487" ht="21">
      <c r="A487" s="304"/>
    </row>
    <row r="488" ht="21">
      <c r="A488" s="304"/>
    </row>
    <row r="489" ht="21">
      <c r="A489" s="304"/>
    </row>
    <row r="490" ht="21">
      <c r="A490" s="304"/>
    </row>
    <row r="491" ht="21">
      <c r="A491" s="304"/>
    </row>
    <row r="492" ht="21">
      <c r="A492" s="304"/>
    </row>
    <row r="493" ht="21">
      <c r="A493" s="304"/>
    </row>
    <row r="494" ht="21">
      <c r="A494" s="304"/>
    </row>
    <row r="495" ht="21">
      <c r="A495" s="304"/>
    </row>
    <row r="496" ht="21">
      <c r="A496" s="304"/>
    </row>
    <row r="497" ht="21">
      <c r="A497" s="304"/>
    </row>
    <row r="498" ht="21">
      <c r="A498" s="304"/>
    </row>
    <row r="499" ht="21">
      <c r="A499" s="304"/>
    </row>
    <row r="500" ht="21">
      <c r="A500" s="304"/>
    </row>
    <row r="501" ht="21">
      <c r="A501" s="304"/>
    </row>
    <row r="502" ht="21">
      <c r="A502" s="304"/>
    </row>
    <row r="503" ht="21">
      <c r="A503" s="304"/>
    </row>
    <row r="504" ht="21">
      <c r="A504" s="304"/>
    </row>
    <row r="505" ht="21">
      <c r="A505" s="304"/>
    </row>
    <row r="506" ht="21">
      <c r="A506" s="304"/>
    </row>
    <row r="507" ht="21">
      <c r="A507" s="304"/>
    </row>
    <row r="508" ht="21">
      <c r="A508" s="304"/>
    </row>
    <row r="509" ht="21">
      <c r="A509" s="304"/>
    </row>
    <row r="510" ht="21">
      <c r="A510" s="304"/>
    </row>
    <row r="511" ht="21">
      <c r="A511" s="304"/>
    </row>
    <row r="512" ht="21">
      <c r="A512" s="304"/>
    </row>
    <row r="513" ht="21">
      <c r="A513" s="304"/>
    </row>
    <row r="514" ht="21">
      <c r="A514" s="304"/>
    </row>
    <row r="515" ht="21">
      <c r="A515" s="304"/>
    </row>
    <row r="516" ht="21">
      <c r="A516" s="304"/>
    </row>
    <row r="517" ht="21">
      <c r="A517" s="304"/>
    </row>
    <row r="518" ht="21">
      <c r="A518" s="304"/>
    </row>
    <row r="519" ht="21">
      <c r="A519" s="304"/>
    </row>
    <row r="520" ht="21">
      <c r="A520" s="304"/>
    </row>
    <row r="521" ht="21">
      <c r="A521" s="304"/>
    </row>
    <row r="522" ht="21">
      <c r="A522" s="304"/>
    </row>
    <row r="523" ht="21">
      <c r="A523" s="304"/>
    </row>
    <row r="524" ht="21">
      <c r="A524" s="304"/>
    </row>
    <row r="525" ht="21">
      <c r="A525" s="304"/>
    </row>
    <row r="526" ht="21">
      <c r="A526" s="304"/>
    </row>
    <row r="527" ht="21">
      <c r="A527" s="304"/>
    </row>
    <row r="528" ht="21">
      <c r="A528" s="304"/>
    </row>
    <row r="529" ht="21">
      <c r="A529" s="304"/>
    </row>
    <row r="530" ht="21">
      <c r="A530" s="304"/>
    </row>
    <row r="531" ht="21">
      <c r="A531" s="304"/>
    </row>
    <row r="532" ht="21">
      <c r="A532" s="304"/>
    </row>
    <row r="533" ht="21">
      <c r="A533" s="304"/>
    </row>
    <row r="534" ht="21">
      <c r="A534" s="304"/>
    </row>
    <row r="535" ht="21">
      <c r="A535" s="304"/>
    </row>
    <row r="536" ht="21">
      <c r="A536" s="304"/>
    </row>
    <row r="537" ht="21">
      <c r="A537" s="304"/>
    </row>
    <row r="538" ht="21">
      <c r="A538" s="304"/>
    </row>
    <row r="539" ht="21">
      <c r="A539" s="304"/>
    </row>
    <row r="540" ht="21">
      <c r="A540" s="304"/>
    </row>
    <row r="541" ht="21">
      <c r="A541" s="304"/>
    </row>
    <row r="542" ht="21">
      <c r="A542" s="304"/>
    </row>
    <row r="543" ht="21">
      <c r="A543" s="304"/>
    </row>
    <row r="544" ht="21">
      <c r="A544" s="304"/>
    </row>
    <row r="545" ht="21">
      <c r="A545" s="304"/>
    </row>
    <row r="546" ht="21">
      <c r="A546" s="304"/>
    </row>
    <row r="547" ht="21">
      <c r="A547" s="304"/>
    </row>
    <row r="548" ht="21">
      <c r="A548" s="304"/>
    </row>
    <row r="549" ht="21">
      <c r="A549" s="304"/>
    </row>
    <row r="550" ht="21">
      <c r="A550" s="304"/>
    </row>
    <row r="551" ht="21">
      <c r="A551" s="304"/>
    </row>
    <row r="552" ht="21">
      <c r="A552" s="304"/>
    </row>
    <row r="553" ht="21">
      <c r="A553" s="304"/>
    </row>
    <row r="554" ht="21">
      <c r="A554" s="304"/>
    </row>
    <row r="555" ht="21">
      <c r="A555" s="304"/>
    </row>
    <row r="556" ht="21">
      <c r="A556" s="304"/>
    </row>
    <row r="557" ht="21">
      <c r="A557" s="304"/>
    </row>
    <row r="558" ht="21">
      <c r="A558" s="304"/>
    </row>
    <row r="559" ht="21">
      <c r="A559" s="304"/>
    </row>
    <row r="560" ht="21">
      <c r="A560" s="304"/>
    </row>
    <row r="561" ht="21">
      <c r="A561" s="304"/>
    </row>
    <row r="562" ht="21">
      <c r="A562" s="304"/>
    </row>
    <row r="563" ht="21">
      <c r="A563" s="304"/>
    </row>
    <row r="564" ht="21">
      <c r="A564" s="304"/>
    </row>
    <row r="565" ht="21">
      <c r="A565" s="304"/>
    </row>
    <row r="566" ht="21">
      <c r="A566" s="304"/>
    </row>
    <row r="567" ht="21">
      <c r="A567" s="304"/>
    </row>
    <row r="568" ht="21">
      <c r="A568" s="304"/>
    </row>
    <row r="569" ht="21">
      <c r="A569" s="304"/>
    </row>
    <row r="570" ht="21">
      <c r="A570" s="304"/>
    </row>
    <row r="571" ht="21">
      <c r="A571" s="304"/>
    </row>
    <row r="572" ht="21">
      <c r="A572" s="304"/>
    </row>
    <row r="573" ht="21">
      <c r="A573" s="304"/>
    </row>
    <row r="574" ht="21">
      <c r="A574" s="304"/>
    </row>
    <row r="575" ht="21">
      <c r="A575" s="304"/>
    </row>
    <row r="576" ht="21">
      <c r="A576" s="304"/>
    </row>
    <row r="577" ht="21">
      <c r="A577" s="304"/>
    </row>
    <row r="578" ht="21">
      <c r="A578" s="304"/>
    </row>
    <row r="579" ht="21">
      <c r="A579" s="304"/>
    </row>
    <row r="580" ht="21">
      <c r="A580" s="304"/>
    </row>
    <row r="581" ht="21">
      <c r="A581" s="304"/>
    </row>
    <row r="582" ht="21">
      <c r="A582" s="304"/>
    </row>
    <row r="583" ht="21">
      <c r="A583" s="304"/>
    </row>
    <row r="584" ht="21">
      <c r="A584" s="304"/>
    </row>
    <row r="585" ht="21">
      <c r="A585" s="304"/>
    </row>
    <row r="586" ht="21">
      <c r="A586" s="304"/>
    </row>
    <row r="587" ht="21">
      <c r="A587" s="304"/>
    </row>
    <row r="588" ht="21">
      <c r="A588" s="304"/>
    </row>
    <row r="589" ht="21">
      <c r="A589" s="304"/>
    </row>
    <row r="590" ht="21">
      <c r="A590" s="304"/>
    </row>
    <row r="591" ht="21">
      <c r="A591" s="304"/>
    </row>
    <row r="592" ht="21">
      <c r="A592" s="304"/>
    </row>
    <row r="593" ht="21">
      <c r="A593" s="304"/>
    </row>
    <row r="594" ht="21">
      <c r="A594" s="304"/>
    </row>
    <row r="595" ht="21">
      <c r="A595" s="304"/>
    </row>
    <row r="596" ht="21">
      <c r="A596" s="304"/>
    </row>
    <row r="597" ht="21">
      <c r="A597" s="304"/>
    </row>
    <row r="598" ht="21">
      <c r="A598" s="304"/>
    </row>
    <row r="599" ht="21">
      <c r="A599" s="304"/>
    </row>
    <row r="600" ht="21">
      <c r="A600" s="304"/>
    </row>
    <row r="601" ht="21">
      <c r="A601" s="304"/>
    </row>
    <row r="602" ht="21">
      <c r="A602" s="304"/>
    </row>
    <row r="603" ht="21">
      <c r="A603" s="304"/>
    </row>
    <row r="604" ht="21">
      <c r="A604" s="304"/>
    </row>
    <row r="605" ht="21">
      <c r="A605" s="304"/>
    </row>
    <row r="606" ht="21">
      <c r="A606" s="304"/>
    </row>
    <row r="607" ht="21">
      <c r="A607" s="304"/>
    </row>
    <row r="608" ht="21">
      <c r="A608" s="304"/>
    </row>
    <row r="609" ht="21">
      <c r="A609" s="304"/>
    </row>
    <row r="610" ht="21">
      <c r="A610" s="304"/>
    </row>
    <row r="611" ht="21">
      <c r="A611" s="304"/>
    </row>
    <row r="612" ht="21">
      <c r="A612" s="304"/>
    </row>
    <row r="613" ht="21">
      <c r="A613" s="304"/>
    </row>
    <row r="614" ht="21">
      <c r="A614" s="304"/>
    </row>
    <row r="615" ht="21">
      <c r="A615" s="304"/>
    </row>
    <row r="616" ht="21">
      <c r="A616" s="304"/>
    </row>
    <row r="617" ht="21">
      <c r="A617" s="304"/>
    </row>
    <row r="618" ht="21">
      <c r="A618" s="304"/>
    </row>
    <row r="619" ht="21">
      <c r="A619" s="304"/>
    </row>
    <row r="620" ht="21">
      <c r="A620" s="304"/>
    </row>
    <row r="621" ht="21">
      <c r="A621" s="304"/>
    </row>
    <row r="622" ht="21">
      <c r="A622" s="304"/>
    </row>
    <row r="623" ht="21">
      <c r="A623" s="304"/>
    </row>
    <row r="624" ht="21">
      <c r="A624" s="304"/>
    </row>
    <row r="625" ht="21">
      <c r="A625" s="304"/>
    </row>
    <row r="626" ht="21">
      <c r="A626" s="304"/>
    </row>
    <row r="627" ht="21">
      <c r="A627" s="304"/>
    </row>
    <row r="628" ht="21">
      <c r="A628" s="304"/>
    </row>
    <row r="629" ht="21">
      <c r="A629" s="304"/>
    </row>
    <row r="630" ht="21">
      <c r="A630" s="304"/>
    </row>
    <row r="631" ht="21">
      <c r="A631" s="304"/>
    </row>
    <row r="632" ht="21">
      <c r="A632" s="304"/>
    </row>
    <row r="633" ht="21">
      <c r="A633" s="304"/>
    </row>
    <row r="634" ht="21">
      <c r="A634" s="304"/>
    </row>
    <row r="635" ht="21">
      <c r="A635" s="304"/>
    </row>
    <row r="636" ht="21">
      <c r="A636" s="304"/>
    </row>
    <row r="637" ht="21">
      <c r="A637" s="304"/>
    </row>
    <row r="638" ht="21">
      <c r="A638" s="304"/>
    </row>
    <row r="639" ht="21">
      <c r="A639" s="304"/>
    </row>
    <row r="640" ht="21">
      <c r="A640" s="304"/>
    </row>
    <row r="641" ht="21">
      <c r="A641" s="304"/>
    </row>
    <row r="642" ht="21">
      <c r="A642" s="304"/>
    </row>
    <row r="643" ht="21">
      <c r="A643" s="304"/>
    </row>
    <row r="644" ht="21">
      <c r="A644" s="304"/>
    </row>
    <row r="645" ht="21">
      <c r="A645" s="304"/>
    </row>
    <row r="646" ht="21">
      <c r="A646" s="304"/>
    </row>
    <row r="647" ht="21">
      <c r="A647" s="304"/>
    </row>
    <row r="648" ht="21">
      <c r="A648" s="304"/>
    </row>
    <row r="649" ht="21">
      <c r="A649" s="304"/>
    </row>
    <row r="650" ht="21">
      <c r="A650" s="304"/>
    </row>
    <row r="651" ht="21">
      <c r="A651" s="304"/>
    </row>
    <row r="652" ht="21">
      <c r="A652" s="304"/>
    </row>
    <row r="653" ht="21">
      <c r="A653" s="304"/>
    </row>
    <row r="654" ht="21">
      <c r="A654" s="304"/>
    </row>
    <row r="655" ht="21">
      <c r="A655" s="304"/>
    </row>
    <row r="656" ht="21">
      <c r="A656" s="304"/>
    </row>
    <row r="657" ht="21">
      <c r="A657" s="304"/>
    </row>
    <row r="658" ht="21">
      <c r="A658" s="304"/>
    </row>
    <row r="659" ht="21">
      <c r="A659" s="304"/>
    </row>
    <row r="660" ht="21">
      <c r="A660" s="304"/>
    </row>
    <row r="661" ht="21">
      <c r="A661" s="304"/>
    </row>
    <row r="662" ht="21">
      <c r="A662" s="304"/>
    </row>
    <row r="663" ht="21">
      <c r="A663" s="304"/>
    </row>
    <row r="664" ht="21">
      <c r="A664" s="304"/>
    </row>
    <row r="665" ht="21">
      <c r="A665" s="304"/>
    </row>
    <row r="666" ht="21">
      <c r="A666" s="304"/>
    </row>
    <row r="667" ht="21">
      <c r="A667" s="304"/>
    </row>
    <row r="668" ht="21">
      <c r="A668" s="304"/>
    </row>
    <row r="669" ht="21">
      <c r="A669" s="304"/>
    </row>
    <row r="670" ht="21">
      <c r="A670" s="304"/>
    </row>
    <row r="671" ht="21">
      <c r="A671" s="304"/>
    </row>
    <row r="672" ht="21">
      <c r="A672" s="304"/>
    </row>
    <row r="673" ht="21">
      <c r="A673" s="304"/>
    </row>
    <row r="674" ht="21">
      <c r="A674" s="304"/>
    </row>
    <row r="675" ht="21">
      <c r="A675" s="304"/>
    </row>
    <row r="676" ht="21">
      <c r="A676" s="304"/>
    </row>
    <row r="677" ht="21">
      <c r="A677" s="304"/>
    </row>
    <row r="678" ht="21">
      <c r="A678" s="304"/>
    </row>
    <row r="679" ht="21">
      <c r="A679" s="304"/>
    </row>
    <row r="680" ht="21">
      <c r="A680" s="304"/>
    </row>
    <row r="681" ht="21">
      <c r="A681" s="304"/>
    </row>
    <row r="682" ht="21">
      <c r="A682" s="304"/>
    </row>
    <row r="683" ht="21">
      <c r="A683" s="304"/>
    </row>
    <row r="684" ht="21">
      <c r="A684" s="304"/>
    </row>
    <row r="685" ht="21">
      <c r="A685" s="304"/>
    </row>
    <row r="686" ht="21">
      <c r="A686" s="304"/>
    </row>
    <row r="687" ht="21">
      <c r="A687" s="304"/>
    </row>
    <row r="688" ht="21">
      <c r="A688" s="304"/>
    </row>
    <row r="689" ht="21">
      <c r="A689" s="304"/>
    </row>
    <row r="690" ht="21">
      <c r="A690" s="304"/>
    </row>
    <row r="691" ht="21">
      <c r="A691" s="304"/>
    </row>
    <row r="692" ht="21">
      <c r="A692" s="304"/>
    </row>
    <row r="693" ht="21">
      <c r="A693" s="304"/>
    </row>
    <row r="694" ht="21">
      <c r="A694" s="304"/>
    </row>
    <row r="695" ht="21">
      <c r="A695" s="304"/>
    </row>
    <row r="696" ht="21">
      <c r="A696" s="304"/>
    </row>
    <row r="697" ht="21">
      <c r="A697" s="304"/>
    </row>
    <row r="698" ht="21">
      <c r="A698" s="304"/>
    </row>
    <row r="699" ht="21">
      <c r="A699" s="304"/>
    </row>
    <row r="700" ht="21">
      <c r="A700" s="304"/>
    </row>
    <row r="701" ht="21">
      <c r="A701" s="304"/>
    </row>
    <row r="702" ht="21">
      <c r="A702" s="304"/>
    </row>
    <row r="703" ht="21">
      <c r="A703" s="304"/>
    </row>
    <row r="704" ht="21">
      <c r="A704" s="304"/>
    </row>
    <row r="705" ht="21">
      <c r="A705" s="304"/>
    </row>
    <row r="706" ht="21">
      <c r="A706" s="304"/>
    </row>
    <row r="707" ht="21">
      <c r="A707" s="304"/>
    </row>
    <row r="708" ht="21">
      <c r="A708" s="304"/>
    </row>
    <row r="709" ht="21">
      <c r="A709" s="304"/>
    </row>
    <row r="710" ht="21">
      <c r="A710" s="304"/>
    </row>
    <row r="711" ht="21">
      <c r="A711" s="304"/>
    </row>
    <row r="712" ht="21">
      <c r="A712" s="304"/>
    </row>
    <row r="713" ht="21">
      <c r="A713" s="304"/>
    </row>
    <row r="714" ht="21">
      <c r="A714" s="304"/>
    </row>
    <row r="715" ht="21">
      <c r="A715" s="304"/>
    </row>
    <row r="716" ht="21">
      <c r="A716" s="304"/>
    </row>
    <row r="717" ht="21">
      <c r="A717" s="304"/>
    </row>
    <row r="718" ht="21">
      <c r="A718" s="304"/>
    </row>
    <row r="719" ht="21">
      <c r="A719" s="304"/>
    </row>
    <row r="720" ht="21">
      <c r="A720" s="304"/>
    </row>
    <row r="721" ht="21">
      <c r="A721" s="304"/>
    </row>
    <row r="722" ht="21">
      <c r="A722" s="304"/>
    </row>
    <row r="723" ht="21">
      <c r="A723" s="304"/>
    </row>
    <row r="724" ht="21">
      <c r="A724" s="304"/>
    </row>
    <row r="725" ht="21">
      <c r="A725" s="304"/>
    </row>
    <row r="726" ht="21">
      <c r="A726" s="304"/>
    </row>
    <row r="727" ht="21">
      <c r="A727" s="304"/>
    </row>
    <row r="728" ht="21">
      <c r="A728" s="304"/>
    </row>
    <row r="729" ht="21">
      <c r="A729" s="304"/>
    </row>
    <row r="730" ht="21">
      <c r="A730" s="304"/>
    </row>
    <row r="731" ht="21">
      <c r="A731" s="304"/>
    </row>
    <row r="732" ht="21">
      <c r="A732" s="304"/>
    </row>
    <row r="733" ht="21">
      <c r="A733" s="304"/>
    </row>
    <row r="734" ht="21">
      <c r="A734" s="304"/>
    </row>
    <row r="735" ht="21">
      <c r="A735" s="304"/>
    </row>
    <row r="736" ht="21">
      <c r="A736" s="304"/>
    </row>
    <row r="737" ht="21">
      <c r="A737" s="304"/>
    </row>
    <row r="738" ht="21">
      <c r="A738" s="304"/>
    </row>
    <row r="739" ht="21">
      <c r="A739" s="304"/>
    </row>
    <row r="740" ht="21">
      <c r="A740" s="304"/>
    </row>
    <row r="741" ht="21">
      <c r="A741" s="304"/>
    </row>
    <row r="742" ht="21">
      <c r="A742" s="304"/>
    </row>
    <row r="743" ht="21">
      <c r="A743" s="304"/>
    </row>
    <row r="744" ht="21">
      <c r="A744" s="304"/>
    </row>
    <row r="745" ht="21">
      <c r="A745" s="304"/>
    </row>
    <row r="746" ht="21">
      <c r="A746" s="304"/>
    </row>
    <row r="747" ht="21">
      <c r="A747" s="304"/>
    </row>
    <row r="748" ht="21">
      <c r="A748" s="304"/>
    </row>
    <row r="749" ht="21">
      <c r="A749" s="304"/>
    </row>
    <row r="750" ht="21">
      <c r="A750" s="304"/>
    </row>
    <row r="751" ht="21">
      <c r="A751" s="304"/>
    </row>
    <row r="752" ht="21">
      <c r="A752" s="304"/>
    </row>
    <row r="753" ht="21">
      <c r="A753" s="304"/>
    </row>
    <row r="754" ht="21">
      <c r="A754" s="304"/>
    </row>
    <row r="755" ht="21">
      <c r="A755" s="304"/>
    </row>
    <row r="756" ht="21">
      <c r="A756" s="304"/>
    </row>
    <row r="757" ht="21">
      <c r="A757" s="304"/>
    </row>
    <row r="758" ht="21">
      <c r="A758" s="304"/>
    </row>
    <row r="759" ht="21">
      <c r="A759" s="304"/>
    </row>
    <row r="760" ht="21">
      <c r="A760" s="304"/>
    </row>
    <row r="761" ht="21">
      <c r="A761" s="304"/>
    </row>
    <row r="762" ht="21">
      <c r="A762" s="304"/>
    </row>
    <row r="763" ht="21">
      <c r="A763" s="304"/>
    </row>
    <row r="764" ht="21">
      <c r="A764" s="304"/>
    </row>
    <row r="765" ht="21">
      <c r="A765" s="304"/>
    </row>
    <row r="766" ht="21">
      <c r="A766" s="304"/>
    </row>
    <row r="767" ht="21">
      <c r="A767" s="304"/>
    </row>
    <row r="768" ht="21">
      <c r="A768" s="304"/>
    </row>
    <row r="769" ht="21">
      <c r="A769" s="304"/>
    </row>
    <row r="770" ht="21">
      <c r="A770" s="304"/>
    </row>
    <row r="771" ht="21">
      <c r="A771" s="304"/>
    </row>
    <row r="772" ht="21">
      <c r="A772" s="304"/>
    </row>
    <row r="773" ht="21">
      <c r="A773" s="304"/>
    </row>
    <row r="774" ht="21">
      <c r="A774" s="304"/>
    </row>
    <row r="775" ht="21">
      <c r="A775" s="304"/>
    </row>
    <row r="776" ht="21">
      <c r="A776" s="304"/>
    </row>
    <row r="777" ht="21">
      <c r="A777" s="304"/>
    </row>
    <row r="778" ht="21">
      <c r="A778" s="304"/>
    </row>
    <row r="779" ht="21">
      <c r="A779" s="304"/>
    </row>
    <row r="780" ht="21">
      <c r="A780" s="304"/>
    </row>
    <row r="781" ht="21">
      <c r="A781" s="304"/>
    </row>
    <row r="782" ht="21">
      <c r="A782" s="304"/>
    </row>
    <row r="783" ht="21">
      <c r="A783" s="304"/>
    </row>
    <row r="784" ht="21">
      <c r="A784" s="304"/>
    </row>
    <row r="785" ht="21">
      <c r="A785" s="304"/>
    </row>
    <row r="786" ht="21">
      <c r="A786" s="304"/>
    </row>
    <row r="787" ht="21">
      <c r="A787" s="304"/>
    </row>
    <row r="788" ht="21">
      <c r="A788" s="304"/>
    </row>
    <row r="789" ht="21">
      <c r="A789" s="304"/>
    </row>
    <row r="790" ht="21">
      <c r="A790" s="304"/>
    </row>
    <row r="791" ht="21">
      <c r="A791" s="304"/>
    </row>
    <row r="792" ht="21">
      <c r="A792" s="304"/>
    </row>
    <row r="793" ht="21">
      <c r="A793" s="304"/>
    </row>
    <row r="794" ht="21">
      <c r="A794" s="304"/>
    </row>
    <row r="795" ht="21">
      <c r="A795" s="304"/>
    </row>
    <row r="796" ht="21">
      <c r="A796" s="304"/>
    </row>
    <row r="797" ht="21">
      <c r="A797" s="304"/>
    </row>
    <row r="798" ht="21">
      <c r="A798" s="304"/>
    </row>
    <row r="799" ht="21">
      <c r="A799" s="304"/>
    </row>
    <row r="800" ht="21">
      <c r="A800" s="304"/>
    </row>
  </sheetData>
  <sheetProtection/>
  <mergeCells count="14">
    <mergeCell ref="B9:B11"/>
    <mergeCell ref="C9:C11"/>
    <mergeCell ref="E10:E11"/>
    <mergeCell ref="I9:K9"/>
    <mergeCell ref="A3:L3"/>
    <mergeCell ref="L9:N9"/>
    <mergeCell ref="I10:I11"/>
    <mergeCell ref="E9:G9"/>
    <mergeCell ref="D9:D11"/>
    <mergeCell ref="J10:K10"/>
    <mergeCell ref="L10:L11"/>
    <mergeCell ref="M10:N10"/>
    <mergeCell ref="F10:G10"/>
    <mergeCell ref="A9:A11"/>
  </mergeCells>
  <printOptions/>
  <pageMargins left="0.4724409448818898" right="0.15748031496062992" top="0.2362204724409449" bottom="0.11811023622047245" header="0.1968503937007874" footer="0.1968503937007874"/>
  <pageSetup fitToHeight="6" horizontalDpi="600" verticalDpi="600" orientation="landscape" paperSize="9" scale="3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93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58.140625" style="2" customWidth="1"/>
    <col min="2" max="2" width="4.421875" style="2" customWidth="1"/>
    <col min="3" max="3" width="4.7109375" style="2" customWidth="1"/>
    <col min="4" max="4" width="3.28125" style="2" customWidth="1"/>
    <col min="5" max="5" width="8.57421875" style="2" customWidth="1"/>
    <col min="6" max="6" width="14.140625" style="2" customWidth="1"/>
    <col min="7" max="7" width="13.57421875" style="2" customWidth="1"/>
    <col min="8" max="8" width="15.7109375" style="2" customWidth="1"/>
    <col min="9" max="16384" width="9.140625" style="2" customWidth="1"/>
  </cols>
  <sheetData>
    <row r="1" spans="1:6" ht="20.25" customHeight="1">
      <c r="A1" s="44"/>
      <c r="B1" s="44"/>
      <c r="C1" s="44"/>
      <c r="D1" s="44"/>
      <c r="E1" s="44"/>
      <c r="F1" s="44"/>
    </row>
    <row r="2" spans="1:6" ht="9" customHeight="1">
      <c r="A2" s="44"/>
      <c r="B2" s="44"/>
      <c r="C2" s="44"/>
      <c r="D2" s="44"/>
      <c r="E2" s="44"/>
      <c r="F2" s="44"/>
    </row>
    <row r="3" spans="1:8" ht="27.75" customHeight="1">
      <c r="A3" s="626" t="s">
        <v>161</v>
      </c>
      <c r="B3" s="626"/>
      <c r="C3" s="626"/>
      <c r="D3" s="626"/>
      <c r="E3" s="626"/>
      <c r="F3" s="626"/>
      <c r="G3" s="626"/>
      <c r="H3" s="626"/>
    </row>
    <row r="4" spans="1:8" ht="15" customHeight="1">
      <c r="A4" s="55"/>
      <c r="B4" s="55"/>
      <c r="C4" s="55"/>
      <c r="D4" s="55"/>
      <c r="E4" s="55"/>
      <c r="F4" s="55"/>
      <c r="H4" s="438" t="s">
        <v>885</v>
      </c>
    </row>
    <row r="5" spans="1:8" s="48" customFormat="1" ht="57.75" customHeight="1">
      <c r="A5" s="336" t="s">
        <v>536</v>
      </c>
      <c r="B5" s="336" t="s">
        <v>32</v>
      </c>
      <c r="C5" s="336" t="s">
        <v>537</v>
      </c>
      <c r="D5" s="336" t="s">
        <v>538</v>
      </c>
      <c r="E5" s="336" t="s">
        <v>869</v>
      </c>
      <c r="F5" s="336" t="s">
        <v>37</v>
      </c>
      <c r="G5" s="79" t="s">
        <v>36</v>
      </c>
      <c r="H5" s="79" t="s">
        <v>57</v>
      </c>
    </row>
    <row r="6" spans="1:8" ht="21.75" customHeight="1">
      <c r="A6" s="89" t="s">
        <v>33</v>
      </c>
      <c r="B6" s="52"/>
      <c r="C6" s="52"/>
      <c r="D6" s="52"/>
      <c r="E6" s="52"/>
      <c r="F6" s="59">
        <f>SUM(F13+F20+F22+F44+F52+F7+F17)</f>
        <v>59654.09999999999</v>
      </c>
      <c r="G6" s="59">
        <f>SUM(G13+G20+G22+G44+G52+G7+G17)</f>
        <v>17574.5</v>
      </c>
      <c r="H6" s="57">
        <f>G6*100/F6</f>
        <v>29.460674119633023</v>
      </c>
    </row>
    <row r="7" spans="1:8" ht="17.25" customHeight="1">
      <c r="A7" s="90" t="s">
        <v>547</v>
      </c>
      <c r="B7" s="52"/>
      <c r="C7" s="52" t="s">
        <v>495</v>
      </c>
      <c r="D7" s="52" t="s">
        <v>466</v>
      </c>
      <c r="E7" s="52"/>
      <c r="F7" s="59">
        <f>SUM(F8+F10)</f>
        <v>7893.1</v>
      </c>
      <c r="G7" s="59">
        <f>SUM(G8+G10)</f>
        <v>2149.6000000000004</v>
      </c>
      <c r="H7" s="57">
        <f aca="true" t="shared" si="0" ref="H7:H54">G7*100/F7</f>
        <v>27.23391316466281</v>
      </c>
    </row>
    <row r="8" spans="1:8" ht="16.5" customHeight="1">
      <c r="A8" s="91" t="s">
        <v>301</v>
      </c>
      <c r="B8" s="52" t="s">
        <v>597</v>
      </c>
      <c r="C8" s="52" t="s">
        <v>495</v>
      </c>
      <c r="D8" s="52" t="s">
        <v>466</v>
      </c>
      <c r="E8" s="52"/>
      <c r="F8" s="59">
        <f>SUM(F9)</f>
        <v>2499</v>
      </c>
      <c r="G8" s="59">
        <f>SUM(G9)</f>
        <v>672</v>
      </c>
      <c r="H8" s="57">
        <f t="shared" si="0"/>
        <v>26.89075630252101</v>
      </c>
    </row>
    <row r="9" spans="1:9" ht="24.75" customHeight="1">
      <c r="A9" s="92" t="s">
        <v>302</v>
      </c>
      <c r="B9" s="53" t="s">
        <v>597</v>
      </c>
      <c r="C9" s="53" t="s">
        <v>495</v>
      </c>
      <c r="D9" s="53" t="s">
        <v>466</v>
      </c>
      <c r="E9" s="53" t="s">
        <v>637</v>
      </c>
      <c r="F9" s="58">
        <v>2499</v>
      </c>
      <c r="G9" s="330">
        <v>672</v>
      </c>
      <c r="H9" s="330">
        <f t="shared" si="0"/>
        <v>26.89075630252101</v>
      </c>
      <c r="I9" s="47"/>
    </row>
    <row r="10" spans="1:8" ht="21.75" customHeight="1">
      <c r="A10" s="91" t="s">
        <v>301</v>
      </c>
      <c r="B10" s="52" t="s">
        <v>766</v>
      </c>
      <c r="C10" s="52" t="s">
        <v>495</v>
      </c>
      <c r="D10" s="52" t="s">
        <v>466</v>
      </c>
      <c r="E10" s="52"/>
      <c r="F10" s="59">
        <f>SUM(F11+F12)</f>
        <v>5394.1</v>
      </c>
      <c r="G10" s="59">
        <f>SUM(G11+G12)</f>
        <v>1477.6000000000001</v>
      </c>
      <c r="H10" s="57">
        <f t="shared" si="0"/>
        <v>27.392892234107634</v>
      </c>
    </row>
    <row r="11" spans="1:8" ht="24.75" customHeight="1">
      <c r="A11" s="92" t="s">
        <v>302</v>
      </c>
      <c r="B11" s="53" t="s">
        <v>766</v>
      </c>
      <c r="C11" s="53" t="s">
        <v>495</v>
      </c>
      <c r="D11" s="53" t="s">
        <v>466</v>
      </c>
      <c r="E11" s="53" t="s">
        <v>637</v>
      </c>
      <c r="F11" s="58">
        <v>5044.1</v>
      </c>
      <c r="G11" s="330">
        <v>1248.9</v>
      </c>
      <c r="H11" s="330">
        <f t="shared" si="0"/>
        <v>24.75962015027458</v>
      </c>
    </row>
    <row r="12" spans="1:8" ht="24.75" customHeight="1">
      <c r="A12" s="92" t="s">
        <v>302</v>
      </c>
      <c r="B12" s="53" t="s">
        <v>766</v>
      </c>
      <c r="C12" s="53" t="s">
        <v>495</v>
      </c>
      <c r="D12" s="53" t="s">
        <v>466</v>
      </c>
      <c r="E12" s="53" t="s">
        <v>769</v>
      </c>
      <c r="F12" s="58">
        <v>350</v>
      </c>
      <c r="G12" s="330">
        <v>228.7</v>
      </c>
      <c r="H12" s="330">
        <f t="shared" si="0"/>
        <v>65.34285714285714</v>
      </c>
    </row>
    <row r="13" spans="1:8" ht="16.5" customHeight="1">
      <c r="A13" s="89" t="s">
        <v>545</v>
      </c>
      <c r="B13" s="52" t="s">
        <v>597</v>
      </c>
      <c r="C13" s="52" t="s">
        <v>469</v>
      </c>
      <c r="D13" s="52"/>
      <c r="E13" s="52"/>
      <c r="F13" s="59">
        <f aca="true" t="shared" si="1" ref="F13:G15">F14</f>
        <v>18932</v>
      </c>
      <c r="G13" s="59">
        <f t="shared" si="1"/>
        <v>8314.9</v>
      </c>
      <c r="H13" s="57">
        <f t="shared" si="0"/>
        <v>43.91981829706317</v>
      </c>
    </row>
    <row r="14" spans="1:8" ht="21" customHeight="1">
      <c r="A14" s="89" t="s">
        <v>546</v>
      </c>
      <c r="B14" s="52" t="s">
        <v>597</v>
      </c>
      <c r="C14" s="52" t="s">
        <v>469</v>
      </c>
      <c r="D14" s="52" t="s">
        <v>468</v>
      </c>
      <c r="E14" s="52"/>
      <c r="F14" s="59">
        <f t="shared" si="1"/>
        <v>18932</v>
      </c>
      <c r="G14" s="59">
        <f t="shared" si="1"/>
        <v>8314.9</v>
      </c>
      <c r="H14" s="57">
        <f t="shared" si="0"/>
        <v>43.91981829706317</v>
      </c>
    </row>
    <row r="15" spans="1:8" ht="19.5" customHeight="1">
      <c r="A15" s="93" t="s">
        <v>618</v>
      </c>
      <c r="B15" s="53" t="s">
        <v>597</v>
      </c>
      <c r="C15" s="53" t="s">
        <v>469</v>
      </c>
      <c r="D15" s="53" t="s">
        <v>468</v>
      </c>
      <c r="E15" s="53">
        <v>2020000</v>
      </c>
      <c r="F15" s="58">
        <f t="shared" si="1"/>
        <v>18932</v>
      </c>
      <c r="G15" s="58">
        <f t="shared" si="1"/>
        <v>8314.9</v>
      </c>
      <c r="H15" s="330">
        <f t="shared" si="0"/>
        <v>43.91981829706317</v>
      </c>
    </row>
    <row r="16" spans="1:8" ht="51.75" customHeight="1">
      <c r="A16" s="93" t="s">
        <v>45</v>
      </c>
      <c r="B16" s="53" t="s">
        <v>597</v>
      </c>
      <c r="C16" s="53" t="s">
        <v>469</v>
      </c>
      <c r="D16" s="53" t="s">
        <v>468</v>
      </c>
      <c r="E16" s="53">
        <v>2020100</v>
      </c>
      <c r="F16" s="58">
        <v>18932</v>
      </c>
      <c r="G16" s="330">
        <v>8314.9</v>
      </c>
      <c r="H16" s="330">
        <f t="shared" si="0"/>
        <v>43.91981829706317</v>
      </c>
    </row>
    <row r="17" spans="1:8" ht="21.75" customHeight="1">
      <c r="A17" s="94" t="s">
        <v>316</v>
      </c>
      <c r="B17" s="52" t="s">
        <v>597</v>
      </c>
      <c r="C17" s="52" t="s">
        <v>495</v>
      </c>
      <c r="D17" s="53"/>
      <c r="E17" s="53"/>
      <c r="F17" s="59">
        <f>F18</f>
        <v>2428.1</v>
      </c>
      <c r="G17" s="59">
        <f>G18</f>
        <v>220.1</v>
      </c>
      <c r="H17" s="57">
        <f t="shared" si="0"/>
        <v>9.06470079486018</v>
      </c>
    </row>
    <row r="18" spans="1:8" ht="19.5" customHeight="1">
      <c r="A18" s="93" t="s">
        <v>634</v>
      </c>
      <c r="B18" s="53" t="s">
        <v>597</v>
      </c>
      <c r="C18" s="53" t="s">
        <v>495</v>
      </c>
      <c r="D18" s="53" t="s">
        <v>319</v>
      </c>
      <c r="E18" s="53" t="s">
        <v>635</v>
      </c>
      <c r="F18" s="58">
        <f>F19</f>
        <v>2428.1</v>
      </c>
      <c r="G18" s="58">
        <f>G19</f>
        <v>220.1</v>
      </c>
      <c r="H18" s="330">
        <f t="shared" si="0"/>
        <v>9.06470079486018</v>
      </c>
    </row>
    <row r="19" spans="1:8" ht="30" customHeight="1">
      <c r="A19" s="92" t="s">
        <v>652</v>
      </c>
      <c r="B19" s="53" t="s">
        <v>597</v>
      </c>
      <c r="C19" s="53" t="s">
        <v>495</v>
      </c>
      <c r="D19" s="53" t="s">
        <v>319</v>
      </c>
      <c r="E19" s="53" t="s">
        <v>653</v>
      </c>
      <c r="F19" s="58">
        <v>2428.1</v>
      </c>
      <c r="G19" s="330">
        <v>220.1</v>
      </c>
      <c r="H19" s="330">
        <f t="shared" si="0"/>
        <v>9.06470079486018</v>
      </c>
    </row>
    <row r="20" spans="1:8" ht="19.5" customHeight="1">
      <c r="A20" s="89" t="s">
        <v>548</v>
      </c>
      <c r="B20" s="52" t="s">
        <v>597</v>
      </c>
      <c r="C20" s="52" t="s">
        <v>373</v>
      </c>
      <c r="D20" s="52"/>
      <c r="E20" s="52"/>
      <c r="F20" s="58">
        <f>F21</f>
        <v>21506.6</v>
      </c>
      <c r="G20" s="58">
        <f>G21</f>
        <v>2180.6</v>
      </c>
      <c r="H20" s="330">
        <f t="shared" si="0"/>
        <v>10.139213078775818</v>
      </c>
    </row>
    <row r="21" spans="1:8" ht="27" customHeight="1">
      <c r="A21" s="93" t="s">
        <v>46</v>
      </c>
      <c r="B21" s="53" t="s">
        <v>597</v>
      </c>
      <c r="C21" s="53" t="s">
        <v>373</v>
      </c>
      <c r="D21" s="53" t="s">
        <v>468</v>
      </c>
      <c r="E21" s="53">
        <v>5222100</v>
      </c>
      <c r="F21" s="60">
        <v>21506.6</v>
      </c>
      <c r="G21" s="330">
        <v>2180.6</v>
      </c>
      <c r="H21" s="330">
        <f t="shared" si="0"/>
        <v>10.139213078775818</v>
      </c>
    </row>
    <row r="22" spans="1:8" ht="18.75" customHeight="1">
      <c r="A22" s="89" t="s">
        <v>549</v>
      </c>
      <c r="B22" s="52"/>
      <c r="C22" s="52" t="s">
        <v>378</v>
      </c>
      <c r="D22" s="52"/>
      <c r="E22" s="52"/>
      <c r="F22" s="58">
        <f>SUM(F25+F23+F38+F33)</f>
        <v>6082.199999999999</v>
      </c>
      <c r="G22" s="58">
        <f>SUM(G25+G23+G38+G33)</f>
        <v>3140.5</v>
      </c>
      <c r="H22" s="330">
        <f t="shared" si="0"/>
        <v>51.63427707079676</v>
      </c>
    </row>
    <row r="23" spans="1:8" ht="18.75" customHeight="1">
      <c r="A23" s="89" t="s">
        <v>332</v>
      </c>
      <c r="B23" s="52" t="s">
        <v>766</v>
      </c>
      <c r="C23" s="52" t="s">
        <v>378</v>
      </c>
      <c r="D23" s="52" t="s">
        <v>466</v>
      </c>
      <c r="E23" s="52"/>
      <c r="F23" s="59">
        <f>SUM(F24)</f>
        <v>102</v>
      </c>
      <c r="G23" s="59">
        <f>SUM(G24)</f>
        <v>102</v>
      </c>
      <c r="H23" s="330">
        <f t="shared" si="0"/>
        <v>100</v>
      </c>
    </row>
    <row r="24" spans="1:8" ht="24.75" customHeight="1">
      <c r="A24" s="93" t="s">
        <v>172</v>
      </c>
      <c r="B24" s="53" t="s">
        <v>766</v>
      </c>
      <c r="C24" s="53" t="s">
        <v>378</v>
      </c>
      <c r="D24" s="53" t="s">
        <v>466</v>
      </c>
      <c r="E24" s="53" t="s">
        <v>897</v>
      </c>
      <c r="F24" s="58">
        <v>102</v>
      </c>
      <c r="G24" s="330">
        <v>102</v>
      </c>
      <c r="H24" s="330">
        <f t="shared" si="0"/>
        <v>100</v>
      </c>
    </row>
    <row r="25" spans="1:8" ht="19.5" customHeight="1">
      <c r="A25" s="89" t="s">
        <v>341</v>
      </c>
      <c r="B25" s="53"/>
      <c r="C25" s="52" t="s">
        <v>378</v>
      </c>
      <c r="D25" s="52" t="s">
        <v>468</v>
      </c>
      <c r="E25" s="52"/>
      <c r="F25" s="59">
        <f>SUM(F26+F31+F29+F32)</f>
        <v>4260.7</v>
      </c>
      <c r="G25" s="59">
        <f>SUM(G26+G31+G29+G32)</f>
        <v>2166</v>
      </c>
      <c r="H25" s="57">
        <f t="shared" si="0"/>
        <v>50.83671697138968</v>
      </c>
    </row>
    <row r="26" spans="1:8" ht="16.5" customHeight="1">
      <c r="A26" s="93" t="s">
        <v>634</v>
      </c>
      <c r="B26" s="53" t="s">
        <v>766</v>
      </c>
      <c r="C26" s="53" t="s">
        <v>378</v>
      </c>
      <c r="D26" s="53" t="s">
        <v>468</v>
      </c>
      <c r="E26" s="53">
        <v>5220000</v>
      </c>
      <c r="F26" s="60">
        <v>50</v>
      </c>
      <c r="G26" s="60">
        <v>19.9</v>
      </c>
      <c r="H26" s="330">
        <f t="shared" si="0"/>
        <v>39.8</v>
      </c>
    </row>
    <row r="27" spans="1:8" ht="25.5">
      <c r="A27" s="93" t="s">
        <v>684</v>
      </c>
      <c r="B27" s="53" t="s">
        <v>766</v>
      </c>
      <c r="C27" s="53" t="s">
        <v>378</v>
      </c>
      <c r="D27" s="53" t="s">
        <v>468</v>
      </c>
      <c r="E27" s="53">
        <v>5222800</v>
      </c>
      <c r="F27" s="60">
        <v>50</v>
      </c>
      <c r="G27" s="60">
        <v>19.9</v>
      </c>
      <c r="H27" s="330">
        <f t="shared" si="0"/>
        <v>39.8</v>
      </c>
    </row>
    <row r="28" spans="1:8" ht="15.75" customHeight="1">
      <c r="A28" s="93" t="s">
        <v>685</v>
      </c>
      <c r="B28" s="53" t="s">
        <v>766</v>
      </c>
      <c r="C28" s="53" t="s">
        <v>378</v>
      </c>
      <c r="D28" s="53" t="s">
        <v>468</v>
      </c>
      <c r="E28" s="53" t="s">
        <v>696</v>
      </c>
      <c r="F28" s="60">
        <v>50</v>
      </c>
      <c r="G28" s="330">
        <v>19.9</v>
      </c>
      <c r="H28" s="330">
        <f t="shared" si="0"/>
        <v>39.8</v>
      </c>
    </row>
    <row r="29" spans="1:8" ht="15.75" customHeight="1">
      <c r="A29" s="93" t="s">
        <v>27</v>
      </c>
      <c r="B29" s="53" t="s">
        <v>766</v>
      </c>
      <c r="C29" s="53" t="s">
        <v>378</v>
      </c>
      <c r="D29" s="53" t="s">
        <v>468</v>
      </c>
      <c r="E29" s="53" t="s">
        <v>47</v>
      </c>
      <c r="F29" s="60">
        <v>741.7</v>
      </c>
      <c r="G29" s="330">
        <v>133</v>
      </c>
      <c r="H29" s="330">
        <f t="shared" si="0"/>
        <v>17.93177834704058</v>
      </c>
    </row>
    <row r="30" spans="1:8" ht="15.75" customHeight="1">
      <c r="A30" s="93" t="s">
        <v>777</v>
      </c>
      <c r="B30" s="53" t="s">
        <v>766</v>
      </c>
      <c r="C30" s="53" t="s">
        <v>378</v>
      </c>
      <c r="D30" s="53" t="s">
        <v>468</v>
      </c>
      <c r="E30" s="53" t="s">
        <v>48</v>
      </c>
      <c r="F30" s="60">
        <v>741.7</v>
      </c>
      <c r="G30" s="330">
        <v>133</v>
      </c>
      <c r="H30" s="330">
        <f t="shared" si="0"/>
        <v>17.93177834704058</v>
      </c>
    </row>
    <row r="31" spans="1:8" ht="25.5">
      <c r="A31" s="93" t="s">
        <v>173</v>
      </c>
      <c r="B31" s="53" t="s">
        <v>766</v>
      </c>
      <c r="C31" s="53" t="s">
        <v>378</v>
      </c>
      <c r="D31" s="53" t="s">
        <v>468</v>
      </c>
      <c r="E31" s="53" t="s">
        <v>902</v>
      </c>
      <c r="F31" s="60">
        <v>2969</v>
      </c>
      <c r="G31" s="330">
        <v>2013.1</v>
      </c>
      <c r="H31" s="330">
        <f t="shared" si="0"/>
        <v>67.8039744021556</v>
      </c>
    </row>
    <row r="32" spans="1:8" ht="25.5">
      <c r="A32" s="93" t="s">
        <v>173</v>
      </c>
      <c r="B32" s="53" t="s">
        <v>766</v>
      </c>
      <c r="C32" s="53" t="s">
        <v>378</v>
      </c>
      <c r="D32" s="53" t="s">
        <v>468</v>
      </c>
      <c r="E32" s="53" t="s">
        <v>49</v>
      </c>
      <c r="F32" s="60">
        <v>500</v>
      </c>
      <c r="G32" s="330">
        <v>0</v>
      </c>
      <c r="H32" s="330">
        <f t="shared" si="0"/>
        <v>0</v>
      </c>
    </row>
    <row r="33" spans="1:8" ht="12.75">
      <c r="A33" s="94" t="s">
        <v>359</v>
      </c>
      <c r="B33" s="52" t="s">
        <v>766</v>
      </c>
      <c r="C33" s="52" t="s">
        <v>378</v>
      </c>
      <c r="D33" s="52" t="s">
        <v>378</v>
      </c>
      <c r="E33" s="52"/>
      <c r="F33" s="57">
        <f>SUM(F36+F34+F37)</f>
        <v>1161.1</v>
      </c>
      <c r="G33" s="57">
        <f>SUM(G36+G34+G37)</f>
        <v>449.9</v>
      </c>
      <c r="H33" s="57">
        <f t="shared" si="0"/>
        <v>38.74773921281544</v>
      </c>
    </row>
    <row r="34" spans="1:8" ht="25.5">
      <c r="A34" s="555" t="s">
        <v>752</v>
      </c>
      <c r="B34" s="53" t="s">
        <v>766</v>
      </c>
      <c r="C34" s="53" t="s">
        <v>378</v>
      </c>
      <c r="D34" s="53" t="s">
        <v>378</v>
      </c>
      <c r="E34" s="53" t="s">
        <v>635</v>
      </c>
      <c r="F34" s="330">
        <v>150</v>
      </c>
      <c r="G34" s="330">
        <v>30.4</v>
      </c>
      <c r="H34" s="330">
        <f t="shared" si="0"/>
        <v>20.266666666666666</v>
      </c>
    </row>
    <row r="35" spans="1:8" ht="12.75">
      <c r="A35" s="555" t="s">
        <v>751</v>
      </c>
      <c r="B35" s="53" t="s">
        <v>766</v>
      </c>
      <c r="C35" s="53" t="s">
        <v>378</v>
      </c>
      <c r="D35" s="53" t="s">
        <v>378</v>
      </c>
      <c r="E35" s="53" t="s">
        <v>636</v>
      </c>
      <c r="F35" s="330">
        <v>150</v>
      </c>
      <c r="G35" s="330">
        <v>30.4</v>
      </c>
      <c r="H35" s="330">
        <f t="shared" si="0"/>
        <v>20.266666666666666</v>
      </c>
    </row>
    <row r="36" spans="1:8" ht="12.75">
      <c r="A36" s="92" t="s">
        <v>854</v>
      </c>
      <c r="B36" s="53" t="s">
        <v>766</v>
      </c>
      <c r="C36" s="53" t="s">
        <v>378</v>
      </c>
      <c r="D36" s="53" t="s">
        <v>378</v>
      </c>
      <c r="E36" s="53" t="s">
        <v>50</v>
      </c>
      <c r="F36" s="60">
        <v>144.6</v>
      </c>
      <c r="G36" s="330">
        <v>144.6</v>
      </c>
      <c r="H36" s="330">
        <f t="shared" si="0"/>
        <v>100</v>
      </c>
    </row>
    <row r="37" spans="1:8" ht="25.5">
      <c r="A37" s="93" t="s">
        <v>172</v>
      </c>
      <c r="B37" s="53" t="s">
        <v>766</v>
      </c>
      <c r="C37" s="53" t="s">
        <v>378</v>
      </c>
      <c r="D37" s="53" t="s">
        <v>378</v>
      </c>
      <c r="E37" s="53" t="s">
        <v>51</v>
      </c>
      <c r="F37" s="60">
        <v>866.5</v>
      </c>
      <c r="G37" s="330">
        <v>274.9</v>
      </c>
      <c r="H37" s="330">
        <f t="shared" si="0"/>
        <v>31.725331794575876</v>
      </c>
    </row>
    <row r="38" spans="1:8" ht="12.75">
      <c r="A38" s="89" t="s">
        <v>550</v>
      </c>
      <c r="B38" s="52" t="s">
        <v>766</v>
      </c>
      <c r="C38" s="52" t="s">
        <v>378</v>
      </c>
      <c r="D38" s="52" t="s">
        <v>372</v>
      </c>
      <c r="E38" s="53"/>
      <c r="F38" s="58">
        <f>SUM(F39)</f>
        <v>558.4</v>
      </c>
      <c r="G38" s="58">
        <f>SUM(G39)</f>
        <v>422.6</v>
      </c>
      <c r="H38" s="330">
        <f t="shared" si="0"/>
        <v>75.68051575931233</v>
      </c>
    </row>
    <row r="39" spans="1:8" ht="12.75">
      <c r="A39" s="93" t="s">
        <v>634</v>
      </c>
      <c r="B39" s="53" t="s">
        <v>766</v>
      </c>
      <c r="C39" s="53" t="s">
        <v>378</v>
      </c>
      <c r="D39" s="53" t="s">
        <v>372</v>
      </c>
      <c r="E39" s="53">
        <v>5220000</v>
      </c>
      <c r="F39" s="58">
        <f>SUM(F40+F42)</f>
        <v>558.4</v>
      </c>
      <c r="G39" s="58">
        <f>SUM(G40+G42)</f>
        <v>422.6</v>
      </c>
      <c r="H39" s="330">
        <f t="shared" si="0"/>
        <v>75.68051575931233</v>
      </c>
    </row>
    <row r="40" spans="1:8" ht="25.5">
      <c r="A40" s="555" t="s">
        <v>752</v>
      </c>
      <c r="B40" s="53" t="s">
        <v>766</v>
      </c>
      <c r="C40" s="53" t="s">
        <v>378</v>
      </c>
      <c r="D40" s="53" t="s">
        <v>372</v>
      </c>
      <c r="E40" s="53" t="s">
        <v>635</v>
      </c>
      <c r="F40" s="58">
        <v>120</v>
      </c>
      <c r="G40" s="58"/>
      <c r="H40" s="330">
        <f t="shared" si="0"/>
        <v>0</v>
      </c>
    </row>
    <row r="41" spans="1:8" ht="12.75">
      <c r="A41" s="555" t="s">
        <v>751</v>
      </c>
      <c r="B41" s="53" t="s">
        <v>766</v>
      </c>
      <c r="C41" s="53" t="s">
        <v>378</v>
      </c>
      <c r="D41" s="53" t="s">
        <v>372</v>
      </c>
      <c r="E41" s="53" t="s">
        <v>636</v>
      </c>
      <c r="F41" s="58">
        <v>120</v>
      </c>
      <c r="G41" s="58"/>
      <c r="H41" s="330">
        <f t="shared" si="0"/>
        <v>0</v>
      </c>
    </row>
    <row r="42" spans="1:8" ht="12.75">
      <c r="A42" s="93" t="s">
        <v>27</v>
      </c>
      <c r="B42" s="53" t="s">
        <v>766</v>
      </c>
      <c r="C42" s="53" t="s">
        <v>378</v>
      </c>
      <c r="D42" s="53" t="s">
        <v>372</v>
      </c>
      <c r="E42" s="53">
        <v>5225600</v>
      </c>
      <c r="F42" s="58">
        <f>SUM(F43)</f>
        <v>438.4</v>
      </c>
      <c r="G42" s="58">
        <f>SUM(G43)</f>
        <v>422.6</v>
      </c>
      <c r="H42" s="330">
        <f t="shared" si="0"/>
        <v>96.39598540145985</v>
      </c>
    </row>
    <row r="43" spans="1:8" ht="12.75">
      <c r="A43" s="93" t="s">
        <v>777</v>
      </c>
      <c r="B43" s="53" t="s">
        <v>766</v>
      </c>
      <c r="C43" s="53" t="s">
        <v>378</v>
      </c>
      <c r="D43" s="53" t="s">
        <v>372</v>
      </c>
      <c r="E43" s="53">
        <v>5225601</v>
      </c>
      <c r="F43" s="58">
        <v>438.4</v>
      </c>
      <c r="G43" s="330">
        <v>422.6</v>
      </c>
      <c r="H43" s="330">
        <f t="shared" si="0"/>
        <v>96.39598540145985</v>
      </c>
    </row>
    <row r="44" spans="1:8" ht="19.5" customHeight="1">
      <c r="A44" s="89" t="s">
        <v>551</v>
      </c>
      <c r="B44" s="52" t="s">
        <v>597</v>
      </c>
      <c r="C44" s="52" t="s">
        <v>377</v>
      </c>
      <c r="D44" s="52"/>
      <c r="E44" s="52"/>
      <c r="F44" s="59">
        <f>SUM(F45)</f>
        <v>1479.8999999999999</v>
      </c>
      <c r="G44" s="59">
        <f>SUM(G45)</f>
        <v>1022.8</v>
      </c>
      <c r="H44" s="57">
        <f t="shared" si="0"/>
        <v>69.11277789039801</v>
      </c>
    </row>
    <row r="45" spans="1:8" ht="19.5" customHeight="1">
      <c r="A45" s="89" t="s">
        <v>364</v>
      </c>
      <c r="B45" s="52" t="s">
        <v>597</v>
      </c>
      <c r="C45" s="52" t="s">
        <v>377</v>
      </c>
      <c r="D45" s="52" t="s">
        <v>466</v>
      </c>
      <c r="E45" s="52"/>
      <c r="F45" s="59">
        <f>SUM(F46+F49+F50)</f>
        <v>1479.8999999999999</v>
      </c>
      <c r="G45" s="59">
        <f>SUM(G46+G49+G50)</f>
        <v>1022.8</v>
      </c>
      <c r="H45" s="57">
        <f t="shared" si="0"/>
        <v>69.11277789039801</v>
      </c>
    </row>
    <row r="46" spans="1:8" ht="17.25" customHeight="1">
      <c r="A46" s="93" t="s">
        <v>634</v>
      </c>
      <c r="B46" s="53" t="s">
        <v>597</v>
      </c>
      <c r="C46" s="53" t="s">
        <v>377</v>
      </c>
      <c r="D46" s="53" t="s">
        <v>466</v>
      </c>
      <c r="E46" s="53">
        <v>5220000</v>
      </c>
      <c r="F46" s="58">
        <f>SUM(F47)</f>
        <v>45</v>
      </c>
      <c r="G46" s="58">
        <f>SUM(G47)</f>
        <v>0</v>
      </c>
      <c r="H46" s="330">
        <f t="shared" si="0"/>
        <v>0</v>
      </c>
    </row>
    <row r="47" spans="1:8" ht="25.5">
      <c r="A47" s="93" t="s">
        <v>684</v>
      </c>
      <c r="B47" s="53" t="s">
        <v>597</v>
      </c>
      <c r="C47" s="53" t="s">
        <v>377</v>
      </c>
      <c r="D47" s="53" t="s">
        <v>466</v>
      </c>
      <c r="E47" s="53">
        <v>5222800</v>
      </c>
      <c r="F47" s="60">
        <f>SUM(F48)</f>
        <v>45</v>
      </c>
      <c r="G47" s="60">
        <f>SUM(G48)</f>
        <v>0</v>
      </c>
      <c r="H47" s="330">
        <f t="shared" si="0"/>
        <v>0</v>
      </c>
    </row>
    <row r="48" spans="1:8" ht="17.25" customHeight="1">
      <c r="A48" s="93" t="s">
        <v>833</v>
      </c>
      <c r="B48" s="53" t="s">
        <v>597</v>
      </c>
      <c r="C48" s="53" t="s">
        <v>377</v>
      </c>
      <c r="D48" s="53" t="s">
        <v>466</v>
      </c>
      <c r="E48" s="53">
        <v>5222806</v>
      </c>
      <c r="F48" s="60">
        <v>45</v>
      </c>
      <c r="G48" s="330">
        <v>0</v>
      </c>
      <c r="H48" s="330">
        <f t="shared" si="0"/>
        <v>0</v>
      </c>
    </row>
    <row r="49" spans="1:8" ht="25.5" customHeight="1">
      <c r="A49" s="93" t="s">
        <v>172</v>
      </c>
      <c r="B49" s="53" t="s">
        <v>597</v>
      </c>
      <c r="C49" s="53" t="s">
        <v>377</v>
      </c>
      <c r="D49" s="53" t="s">
        <v>466</v>
      </c>
      <c r="E49" s="53" t="s">
        <v>52</v>
      </c>
      <c r="F49" s="58">
        <v>1312.8</v>
      </c>
      <c r="G49" s="330">
        <v>1022.8</v>
      </c>
      <c r="H49" s="330">
        <f t="shared" si="0"/>
        <v>77.9098110907983</v>
      </c>
    </row>
    <row r="50" spans="1:8" ht="25.5" customHeight="1">
      <c r="A50" s="93" t="s">
        <v>53</v>
      </c>
      <c r="B50" s="53" t="s">
        <v>597</v>
      </c>
      <c r="C50" s="53" t="s">
        <v>377</v>
      </c>
      <c r="D50" s="53" t="s">
        <v>466</v>
      </c>
      <c r="E50" s="53">
        <v>4500000</v>
      </c>
      <c r="F50" s="58">
        <v>122.1</v>
      </c>
      <c r="G50" s="330">
        <v>0</v>
      </c>
      <c r="H50" s="330">
        <f t="shared" si="0"/>
        <v>0</v>
      </c>
    </row>
    <row r="51" spans="1:8" ht="40.5" customHeight="1">
      <c r="A51" s="93" t="s">
        <v>54</v>
      </c>
      <c r="B51" s="53" t="s">
        <v>597</v>
      </c>
      <c r="C51" s="53" t="s">
        <v>377</v>
      </c>
      <c r="D51" s="53" t="s">
        <v>466</v>
      </c>
      <c r="E51" s="53">
        <v>4500600</v>
      </c>
      <c r="F51" s="58">
        <v>122.1</v>
      </c>
      <c r="G51" s="330">
        <v>0</v>
      </c>
      <c r="H51" s="330">
        <f t="shared" si="0"/>
        <v>0</v>
      </c>
    </row>
    <row r="52" spans="1:8" ht="21" customHeight="1">
      <c r="A52" s="90" t="s">
        <v>558</v>
      </c>
      <c r="B52" s="52" t="s">
        <v>791</v>
      </c>
      <c r="C52" s="52" t="s">
        <v>497</v>
      </c>
      <c r="D52" s="52"/>
      <c r="E52" s="52"/>
      <c r="F52" s="59">
        <f>SUM(F53)</f>
        <v>1332.2</v>
      </c>
      <c r="G52" s="59">
        <f>SUM(G53)</f>
        <v>546</v>
      </c>
      <c r="H52" s="57">
        <f t="shared" si="0"/>
        <v>40.98483711154481</v>
      </c>
    </row>
    <row r="53" spans="1:8" ht="21" customHeight="1">
      <c r="A53" s="90" t="s">
        <v>559</v>
      </c>
      <c r="B53" s="52" t="s">
        <v>791</v>
      </c>
      <c r="C53" s="52" t="s">
        <v>497</v>
      </c>
      <c r="D53" s="52" t="s">
        <v>466</v>
      </c>
      <c r="E53" s="81"/>
      <c r="F53" s="59">
        <f>SUM(F54)</f>
        <v>1332.2</v>
      </c>
      <c r="G53" s="59">
        <f>SUM(G54)</f>
        <v>546</v>
      </c>
      <c r="H53" s="57">
        <f t="shared" si="0"/>
        <v>40.98483711154481</v>
      </c>
    </row>
    <row r="54" spans="1:8" ht="30" customHeight="1">
      <c r="A54" s="93" t="s">
        <v>172</v>
      </c>
      <c r="B54" s="53" t="s">
        <v>791</v>
      </c>
      <c r="C54" s="53" t="s">
        <v>497</v>
      </c>
      <c r="D54" s="53" t="s">
        <v>466</v>
      </c>
      <c r="E54" s="78">
        <v>4829900</v>
      </c>
      <c r="F54" s="58">
        <v>1332.2</v>
      </c>
      <c r="G54" s="330">
        <v>546</v>
      </c>
      <c r="H54" s="330">
        <f t="shared" si="0"/>
        <v>40.98483711154481</v>
      </c>
    </row>
    <row r="55" spans="1:6" ht="7.5" customHeight="1">
      <c r="A55" s="61"/>
      <c r="B55" s="61"/>
      <c r="C55" s="61"/>
      <c r="D55" s="61"/>
      <c r="E55" s="61"/>
      <c r="F55" s="62"/>
    </row>
    <row r="56" spans="1:6" ht="12.75">
      <c r="A56" s="44"/>
      <c r="B56" s="44"/>
      <c r="C56" s="44"/>
      <c r="D56" s="44"/>
      <c r="E56" s="44"/>
      <c r="F56" s="63"/>
    </row>
    <row r="57" spans="1:6" ht="12.75">
      <c r="A57" s="44"/>
      <c r="B57" s="44"/>
      <c r="C57" s="44"/>
      <c r="D57" s="44"/>
      <c r="E57" s="44"/>
      <c r="F57" s="63"/>
    </row>
    <row r="58" spans="1:6" ht="12.75">
      <c r="A58" s="44"/>
      <c r="B58" s="44"/>
      <c r="C58" s="44"/>
      <c r="D58" s="44"/>
      <c r="E58" s="44"/>
      <c r="F58" s="63"/>
    </row>
    <row r="59" spans="1:6" ht="12.75">
      <c r="A59" s="44"/>
      <c r="B59" s="44"/>
      <c r="C59" s="44"/>
      <c r="D59" s="44"/>
      <c r="E59" s="44"/>
      <c r="F59" s="63"/>
    </row>
    <row r="60" spans="1:6" ht="12.75">
      <c r="A60" s="44"/>
      <c r="B60" s="44"/>
      <c r="C60" s="44"/>
      <c r="D60" s="44"/>
      <c r="E60" s="44"/>
      <c r="F60" s="63"/>
    </row>
    <row r="61" spans="1:6" ht="12.75">
      <c r="A61" s="44"/>
      <c r="B61" s="44"/>
      <c r="C61" s="44"/>
      <c r="D61" s="44"/>
      <c r="E61" s="44"/>
      <c r="F61" s="63"/>
    </row>
    <row r="62" spans="1:6" ht="12.75">
      <c r="A62" s="44"/>
      <c r="B62" s="44"/>
      <c r="C62" s="44"/>
      <c r="D62" s="44"/>
      <c r="E62" s="44"/>
      <c r="F62" s="63"/>
    </row>
    <row r="63" spans="1:6" ht="12.75">
      <c r="A63" s="44"/>
      <c r="B63" s="44"/>
      <c r="C63" s="44"/>
      <c r="D63" s="44"/>
      <c r="E63" s="44"/>
      <c r="F63" s="63"/>
    </row>
    <row r="64" spans="1:6" ht="12.75">
      <c r="A64" s="44"/>
      <c r="B64" s="44"/>
      <c r="C64" s="44"/>
      <c r="D64" s="44"/>
      <c r="E64" s="44"/>
      <c r="F64" s="63"/>
    </row>
    <row r="65" spans="1:6" ht="12.75">
      <c r="A65" s="44"/>
      <c r="B65" s="44"/>
      <c r="C65" s="44"/>
      <c r="D65" s="44"/>
      <c r="E65" s="44"/>
      <c r="F65" s="63"/>
    </row>
    <row r="66" spans="1:6" ht="12.75">
      <c r="A66" s="44"/>
      <c r="B66" s="44"/>
      <c r="C66" s="44"/>
      <c r="D66" s="44"/>
      <c r="E66" s="44"/>
      <c r="F66" s="63"/>
    </row>
    <row r="67" spans="1:6" ht="12.75">
      <c r="A67" s="44"/>
      <c r="B67" s="44"/>
      <c r="C67" s="44"/>
      <c r="D67" s="44"/>
      <c r="E67" s="44"/>
      <c r="F67" s="63"/>
    </row>
    <row r="68" spans="1:6" ht="12.75">
      <c r="A68" s="44"/>
      <c r="B68" s="44"/>
      <c r="C68" s="44"/>
      <c r="D68" s="44"/>
      <c r="E68" s="44"/>
      <c r="F68" s="63"/>
    </row>
    <row r="69" spans="1:6" ht="12.75">
      <c r="A69" s="44"/>
      <c r="B69" s="44"/>
      <c r="C69" s="44"/>
      <c r="D69" s="44"/>
      <c r="E69" s="44"/>
      <c r="F69" s="63"/>
    </row>
    <row r="70" spans="1:6" ht="12.75">
      <c r="A70" s="44"/>
      <c r="B70" s="44"/>
      <c r="C70" s="44"/>
      <c r="D70" s="44"/>
      <c r="E70" s="44"/>
      <c r="F70" s="63"/>
    </row>
    <row r="71" spans="1:6" ht="12.75">
      <c r="A71" s="44"/>
      <c r="B71" s="44"/>
      <c r="C71" s="44"/>
      <c r="D71" s="44"/>
      <c r="E71" s="44"/>
      <c r="F71" s="63"/>
    </row>
    <row r="72" spans="1:6" ht="12.75">
      <c r="A72" s="44"/>
      <c r="B72" s="44"/>
      <c r="C72" s="44"/>
      <c r="D72" s="44"/>
      <c r="E72" s="44"/>
      <c r="F72" s="63"/>
    </row>
    <row r="73" spans="1:6" ht="12.75">
      <c r="A73" s="44"/>
      <c r="B73" s="44"/>
      <c r="C73" s="44"/>
      <c r="D73" s="44"/>
      <c r="E73" s="44"/>
      <c r="F73" s="63"/>
    </row>
    <row r="74" spans="1:6" ht="12.75">
      <c r="A74" s="44"/>
      <c r="B74" s="44"/>
      <c r="C74" s="44"/>
      <c r="D74" s="44"/>
      <c r="E74" s="44"/>
      <c r="F74" s="63"/>
    </row>
    <row r="75" spans="1:6" ht="12.75">
      <c r="A75" s="44"/>
      <c r="B75" s="44"/>
      <c r="C75" s="44"/>
      <c r="D75" s="44"/>
      <c r="E75" s="44"/>
      <c r="F75" s="63"/>
    </row>
    <row r="76" spans="1:6" ht="12.75">
      <c r="A76" s="44"/>
      <c r="B76" s="44"/>
      <c r="C76" s="44"/>
      <c r="D76" s="44"/>
      <c r="E76" s="44"/>
      <c r="F76" s="63"/>
    </row>
    <row r="77" spans="1:6" ht="12.75">
      <c r="A77" s="44"/>
      <c r="B77" s="44"/>
      <c r="C77" s="44"/>
      <c r="D77" s="44"/>
      <c r="E77" s="44"/>
      <c r="F77" s="63"/>
    </row>
    <row r="78" spans="1:6" ht="12.75">
      <c r="A78" s="44"/>
      <c r="B78" s="44"/>
      <c r="C78" s="44"/>
      <c r="D78" s="44"/>
      <c r="E78" s="44"/>
      <c r="F78" s="63"/>
    </row>
    <row r="79" spans="1:6" ht="12.75">
      <c r="A79" s="44"/>
      <c r="B79" s="44"/>
      <c r="C79" s="44"/>
      <c r="D79" s="44"/>
      <c r="E79" s="44"/>
      <c r="F79" s="63"/>
    </row>
    <row r="80" spans="1:6" ht="12.75">
      <c r="A80" s="44"/>
      <c r="B80" s="44"/>
      <c r="C80" s="44"/>
      <c r="D80" s="44"/>
      <c r="E80" s="44"/>
      <c r="F80" s="63"/>
    </row>
    <row r="81" spans="1:6" ht="12.75">
      <c r="A81" s="44"/>
      <c r="B81" s="44"/>
      <c r="C81" s="44"/>
      <c r="D81" s="44"/>
      <c r="E81" s="44"/>
      <c r="F81" s="63"/>
    </row>
    <row r="82" spans="1:6" ht="12.75">
      <c r="A82" s="44"/>
      <c r="B82" s="44"/>
      <c r="C82" s="44"/>
      <c r="D82" s="44"/>
      <c r="E82" s="44"/>
      <c r="F82" s="63"/>
    </row>
    <row r="83" spans="1:6" ht="12.75">
      <c r="A83" s="44"/>
      <c r="B83" s="44"/>
      <c r="C83" s="44"/>
      <c r="D83" s="44"/>
      <c r="E83" s="44"/>
      <c r="F83" s="63"/>
    </row>
    <row r="84" spans="1:6" ht="12.75">
      <c r="A84" s="44"/>
      <c r="B84" s="44"/>
      <c r="C84" s="44"/>
      <c r="D84" s="44"/>
      <c r="E84" s="44"/>
      <c r="F84" s="63"/>
    </row>
    <row r="85" spans="1:6" ht="12.75">
      <c r="A85" s="44"/>
      <c r="B85" s="44"/>
      <c r="C85" s="44"/>
      <c r="D85" s="44"/>
      <c r="E85" s="44"/>
      <c r="F85" s="63"/>
    </row>
    <row r="86" spans="1:6" ht="12.75">
      <c r="A86" s="44"/>
      <c r="B86" s="44"/>
      <c r="C86" s="44"/>
      <c r="D86" s="44"/>
      <c r="E86" s="44"/>
      <c r="F86" s="63"/>
    </row>
    <row r="87" spans="1:6" ht="12.75">
      <c r="A87" s="44"/>
      <c r="B87" s="44"/>
      <c r="C87" s="44"/>
      <c r="D87" s="44"/>
      <c r="E87" s="44"/>
      <c r="F87" s="63"/>
    </row>
    <row r="88" spans="1:6" ht="12.75">
      <c r="A88" s="44"/>
      <c r="B88" s="44"/>
      <c r="C88" s="44"/>
      <c r="D88" s="44"/>
      <c r="E88" s="44"/>
      <c r="F88" s="63"/>
    </row>
    <row r="89" spans="1:6" ht="12.75">
      <c r="A89" s="44"/>
      <c r="B89" s="44"/>
      <c r="C89" s="44"/>
      <c r="D89" s="44"/>
      <c r="E89" s="44"/>
      <c r="F89" s="63"/>
    </row>
    <row r="90" spans="1:6" ht="12.75">
      <c r="A90" s="44"/>
      <c r="B90" s="44"/>
      <c r="C90" s="44"/>
      <c r="D90" s="44"/>
      <c r="E90" s="44"/>
      <c r="F90" s="63"/>
    </row>
    <row r="91" spans="1:6" ht="12.75">
      <c r="A91" s="44"/>
      <c r="B91" s="44"/>
      <c r="C91" s="44"/>
      <c r="D91" s="44"/>
      <c r="E91" s="44"/>
      <c r="F91" s="63"/>
    </row>
    <row r="92" spans="1:6" ht="12.75">
      <c r="A92" s="44"/>
      <c r="B92" s="44"/>
      <c r="C92" s="44"/>
      <c r="D92" s="44"/>
      <c r="E92" s="44"/>
      <c r="F92" s="63"/>
    </row>
    <row r="93" spans="1:6" ht="12.75">
      <c r="A93" s="44"/>
      <c r="B93" s="44"/>
      <c r="C93" s="44"/>
      <c r="D93" s="44"/>
      <c r="E93" s="44"/>
      <c r="F93" s="63"/>
    </row>
    <row r="94" spans="1:6" ht="12.75">
      <c r="A94" s="44"/>
      <c r="B94" s="44"/>
      <c r="C94" s="44"/>
      <c r="D94" s="44"/>
      <c r="E94" s="44"/>
      <c r="F94" s="63"/>
    </row>
    <row r="95" spans="1:6" ht="12.75">
      <c r="A95" s="44"/>
      <c r="B95" s="44"/>
      <c r="C95" s="44"/>
      <c r="D95" s="44"/>
      <c r="E95" s="44"/>
      <c r="F95" s="63"/>
    </row>
    <row r="96" spans="1:6" ht="12.75">
      <c r="A96" s="44"/>
      <c r="B96" s="44"/>
      <c r="C96" s="44"/>
      <c r="D96" s="44"/>
      <c r="E96" s="44"/>
      <c r="F96" s="63"/>
    </row>
    <row r="97" spans="1:6" ht="12.75">
      <c r="A97" s="44"/>
      <c r="B97" s="44"/>
      <c r="C97" s="44"/>
      <c r="D97" s="44"/>
      <c r="E97" s="44"/>
      <c r="F97" s="63"/>
    </row>
    <row r="98" spans="1:6" ht="12.75">
      <c r="A98" s="44"/>
      <c r="B98" s="44"/>
      <c r="C98" s="44"/>
      <c r="D98" s="44"/>
      <c r="E98" s="44"/>
      <c r="F98" s="63"/>
    </row>
    <row r="99" spans="1:6" ht="12.75">
      <c r="A99" s="44"/>
      <c r="B99" s="44"/>
      <c r="C99" s="44"/>
      <c r="D99" s="44"/>
      <c r="E99" s="44"/>
      <c r="F99" s="63"/>
    </row>
    <row r="100" spans="1:6" ht="12.75">
      <c r="A100" s="44"/>
      <c r="B100" s="44"/>
      <c r="C100" s="44"/>
      <c r="D100" s="44"/>
      <c r="E100" s="44"/>
      <c r="F100" s="63"/>
    </row>
    <row r="101" spans="1:6" ht="12.75">
      <c r="A101" s="44"/>
      <c r="B101" s="44"/>
      <c r="C101" s="44"/>
      <c r="D101" s="44"/>
      <c r="E101" s="44"/>
      <c r="F101" s="63"/>
    </row>
    <row r="102" spans="1:6" ht="12.75">
      <c r="A102" s="44"/>
      <c r="B102" s="44"/>
      <c r="C102" s="44"/>
      <c r="D102" s="44"/>
      <c r="E102" s="44"/>
      <c r="F102" s="63"/>
    </row>
    <row r="103" spans="1:6" ht="12.75">
      <c r="A103" s="44"/>
      <c r="B103" s="44"/>
      <c r="C103" s="44"/>
      <c r="D103" s="44"/>
      <c r="E103" s="44"/>
      <c r="F103" s="63"/>
    </row>
    <row r="104" spans="1:6" ht="12.75">
      <c r="A104" s="44"/>
      <c r="B104" s="44"/>
      <c r="C104" s="44"/>
      <c r="D104" s="44"/>
      <c r="E104" s="44"/>
      <c r="F104" s="63"/>
    </row>
    <row r="105" spans="1:6" ht="12.75">
      <c r="A105" s="44"/>
      <c r="B105" s="44"/>
      <c r="C105" s="44"/>
      <c r="D105" s="44"/>
      <c r="E105" s="44"/>
      <c r="F105" s="63"/>
    </row>
    <row r="106" spans="1:6" ht="12.75">
      <c r="A106" s="44"/>
      <c r="B106" s="44"/>
      <c r="C106" s="44"/>
      <c r="D106" s="44"/>
      <c r="E106" s="44"/>
      <c r="F106" s="63"/>
    </row>
    <row r="107" spans="1:6" ht="12.75">
      <c r="A107" s="44"/>
      <c r="B107" s="44"/>
      <c r="C107" s="44"/>
      <c r="D107" s="44"/>
      <c r="E107" s="44"/>
      <c r="F107" s="63"/>
    </row>
    <row r="108" spans="1:6" ht="12.75">
      <c r="A108" s="44"/>
      <c r="B108" s="44"/>
      <c r="C108" s="44"/>
      <c r="D108" s="44"/>
      <c r="E108" s="44"/>
      <c r="F108" s="63"/>
    </row>
    <row r="109" spans="1:6" ht="12.75">
      <c r="A109" s="44"/>
      <c r="B109" s="44"/>
      <c r="C109" s="44"/>
      <c r="D109" s="44"/>
      <c r="E109" s="44"/>
      <c r="F109" s="63"/>
    </row>
    <row r="110" spans="1:6" ht="12.75">
      <c r="A110" s="44"/>
      <c r="B110" s="44"/>
      <c r="C110" s="44"/>
      <c r="D110" s="44"/>
      <c r="E110" s="44"/>
      <c r="F110" s="63"/>
    </row>
    <row r="111" spans="1:6" ht="12.75">
      <c r="A111" s="44"/>
      <c r="B111" s="44"/>
      <c r="C111" s="44"/>
      <c r="D111" s="44"/>
      <c r="E111" s="44"/>
      <c r="F111" s="63"/>
    </row>
    <row r="112" spans="1:6" ht="12.75">
      <c r="A112" s="44"/>
      <c r="B112" s="44"/>
      <c r="C112" s="44"/>
      <c r="D112" s="44"/>
      <c r="E112" s="44"/>
      <c r="F112" s="63"/>
    </row>
    <row r="113" spans="1:6" ht="12.75">
      <c r="A113" s="44"/>
      <c r="B113" s="44"/>
      <c r="C113" s="44"/>
      <c r="D113" s="44"/>
      <c r="E113" s="44"/>
      <c r="F113" s="63"/>
    </row>
    <row r="114" spans="1:6" ht="12.75">
      <c r="A114" s="44"/>
      <c r="B114" s="44"/>
      <c r="C114" s="44"/>
      <c r="D114" s="44"/>
      <c r="E114" s="44"/>
      <c r="F114" s="63"/>
    </row>
    <row r="115" spans="1:6" ht="12.75">
      <c r="A115" s="44"/>
      <c r="B115" s="44"/>
      <c r="C115" s="44"/>
      <c r="D115" s="44"/>
      <c r="E115" s="44"/>
      <c r="F115" s="63"/>
    </row>
    <row r="116" spans="1:6" ht="12.75">
      <c r="A116" s="44"/>
      <c r="B116" s="44"/>
      <c r="C116" s="44"/>
      <c r="D116" s="44"/>
      <c r="E116" s="44"/>
      <c r="F116" s="63"/>
    </row>
    <row r="117" spans="1:6" ht="12.75">
      <c r="A117" s="44"/>
      <c r="B117" s="44"/>
      <c r="C117" s="44"/>
      <c r="D117" s="44"/>
      <c r="E117" s="44"/>
      <c r="F117" s="63"/>
    </row>
    <row r="118" spans="1:6" ht="12.75">
      <c r="A118" s="44"/>
      <c r="B118" s="44"/>
      <c r="C118" s="44"/>
      <c r="D118" s="44"/>
      <c r="E118" s="44"/>
      <c r="F118" s="63"/>
    </row>
    <row r="119" spans="1:6" ht="12.75">
      <c r="A119" s="44"/>
      <c r="B119" s="44"/>
      <c r="C119" s="44"/>
      <c r="D119" s="44"/>
      <c r="E119" s="44"/>
      <c r="F119" s="63"/>
    </row>
    <row r="120" spans="1:6" ht="12.75">
      <c r="A120" s="44"/>
      <c r="B120" s="44"/>
      <c r="C120" s="44"/>
      <c r="D120" s="44"/>
      <c r="E120" s="44"/>
      <c r="F120" s="63"/>
    </row>
    <row r="121" spans="1:6" ht="12.75">
      <c r="A121" s="44"/>
      <c r="B121" s="44"/>
      <c r="C121" s="44"/>
      <c r="D121" s="44"/>
      <c r="E121" s="44"/>
      <c r="F121" s="63"/>
    </row>
    <row r="122" spans="1:6" ht="12.75">
      <c r="A122" s="44"/>
      <c r="B122" s="44"/>
      <c r="C122" s="44"/>
      <c r="D122" s="44"/>
      <c r="E122" s="44"/>
      <c r="F122" s="63"/>
    </row>
    <row r="123" spans="1:6" ht="12.75">
      <c r="A123" s="44"/>
      <c r="B123" s="44"/>
      <c r="C123" s="44"/>
      <c r="D123" s="44"/>
      <c r="E123" s="44"/>
      <c r="F123" s="63"/>
    </row>
    <row r="124" spans="1:6" ht="12.75">
      <c r="A124" s="44"/>
      <c r="B124" s="44"/>
      <c r="C124" s="44"/>
      <c r="D124" s="44"/>
      <c r="E124" s="44"/>
      <c r="F124" s="63"/>
    </row>
    <row r="125" spans="1:6" ht="12.75">
      <c r="A125" s="44"/>
      <c r="B125" s="44"/>
      <c r="C125" s="44"/>
      <c r="D125" s="44"/>
      <c r="E125" s="44"/>
      <c r="F125" s="63"/>
    </row>
    <row r="126" spans="1:6" ht="12.75">
      <c r="A126" s="44"/>
      <c r="B126" s="44"/>
      <c r="C126" s="44"/>
      <c r="D126" s="44"/>
      <c r="E126" s="44"/>
      <c r="F126" s="63"/>
    </row>
    <row r="127" spans="1:6" ht="12.75">
      <c r="A127" s="44"/>
      <c r="B127" s="44"/>
      <c r="C127" s="44"/>
      <c r="D127" s="44"/>
      <c r="E127" s="44"/>
      <c r="F127" s="63"/>
    </row>
    <row r="128" spans="1:6" ht="12.75">
      <c r="A128" s="44"/>
      <c r="B128" s="44"/>
      <c r="C128" s="44"/>
      <c r="D128" s="44"/>
      <c r="E128" s="44"/>
      <c r="F128" s="63"/>
    </row>
    <row r="129" spans="1:6" ht="12.75">
      <c r="A129" s="44"/>
      <c r="B129" s="44"/>
      <c r="C129" s="44"/>
      <c r="D129" s="44"/>
      <c r="E129" s="44"/>
      <c r="F129" s="63"/>
    </row>
    <row r="130" spans="1:6" ht="12.75">
      <c r="A130" s="44"/>
      <c r="B130" s="44"/>
      <c r="C130" s="44"/>
      <c r="D130" s="44"/>
      <c r="E130" s="44"/>
      <c r="F130" s="63"/>
    </row>
    <row r="131" spans="1:6" ht="12.75">
      <c r="A131" s="44"/>
      <c r="B131" s="44"/>
      <c r="C131" s="44"/>
      <c r="D131" s="44"/>
      <c r="E131" s="44"/>
      <c r="F131" s="63"/>
    </row>
    <row r="132" spans="1:6" ht="12.75">
      <c r="A132" s="44"/>
      <c r="B132" s="44"/>
      <c r="C132" s="44"/>
      <c r="D132" s="44"/>
      <c r="E132" s="44"/>
      <c r="F132" s="63"/>
    </row>
    <row r="133" spans="1:6" ht="12.75">
      <c r="A133" s="44"/>
      <c r="B133" s="44"/>
      <c r="C133" s="44"/>
      <c r="D133" s="44"/>
      <c r="E133" s="44"/>
      <c r="F133" s="63"/>
    </row>
    <row r="134" spans="1:6" ht="12.75">
      <c r="A134" s="44"/>
      <c r="B134" s="44"/>
      <c r="C134" s="44"/>
      <c r="D134" s="44"/>
      <c r="E134" s="44"/>
      <c r="F134" s="63"/>
    </row>
    <row r="135" spans="1:6" ht="12.75">
      <c r="A135" s="44"/>
      <c r="B135" s="44"/>
      <c r="C135" s="44"/>
      <c r="D135" s="44"/>
      <c r="E135" s="44"/>
      <c r="F135" s="63"/>
    </row>
    <row r="136" spans="1:6" ht="12.75">
      <c r="A136" s="44"/>
      <c r="B136" s="44"/>
      <c r="C136" s="44"/>
      <c r="D136" s="44"/>
      <c r="E136" s="44"/>
      <c r="F136" s="63"/>
    </row>
    <row r="137" spans="1:6" ht="12.75">
      <c r="A137" s="44"/>
      <c r="B137" s="44"/>
      <c r="C137" s="44"/>
      <c r="D137" s="44"/>
      <c r="E137" s="44"/>
      <c r="F137" s="63"/>
    </row>
    <row r="138" spans="1:6" ht="12.75">
      <c r="A138" s="44"/>
      <c r="B138" s="44"/>
      <c r="C138" s="44"/>
      <c r="D138" s="44"/>
      <c r="E138" s="44"/>
      <c r="F138" s="63"/>
    </row>
    <row r="139" spans="1:6" ht="12.75">
      <c r="A139" s="44"/>
      <c r="B139" s="44"/>
      <c r="C139" s="44"/>
      <c r="D139" s="44"/>
      <c r="E139" s="44"/>
      <c r="F139" s="63"/>
    </row>
    <row r="140" spans="1:6" ht="12.75">
      <c r="A140" s="44"/>
      <c r="B140" s="44"/>
      <c r="C140" s="44"/>
      <c r="D140" s="44"/>
      <c r="E140" s="44"/>
      <c r="F140" s="63"/>
    </row>
    <row r="141" spans="1:6" ht="12.75">
      <c r="A141" s="44"/>
      <c r="B141" s="44"/>
      <c r="C141" s="44"/>
      <c r="D141" s="44"/>
      <c r="E141" s="44"/>
      <c r="F141" s="63"/>
    </row>
    <row r="142" spans="1:6" ht="12.75">
      <c r="A142" s="44"/>
      <c r="B142" s="44"/>
      <c r="C142" s="44"/>
      <c r="D142" s="44"/>
      <c r="E142" s="44"/>
      <c r="F142" s="63"/>
    </row>
    <row r="143" spans="1:6" ht="12.75">
      <c r="A143" s="44"/>
      <c r="B143" s="44"/>
      <c r="C143" s="44"/>
      <c r="D143" s="44"/>
      <c r="E143" s="44"/>
      <c r="F143" s="63"/>
    </row>
    <row r="144" spans="1:6" ht="12.75">
      <c r="A144" s="44"/>
      <c r="B144" s="44"/>
      <c r="C144" s="44"/>
      <c r="D144" s="44"/>
      <c r="E144" s="44"/>
      <c r="F144" s="63"/>
    </row>
    <row r="145" spans="1:6" ht="12.75">
      <c r="A145" s="44"/>
      <c r="B145" s="44"/>
      <c r="C145" s="44"/>
      <c r="D145" s="44"/>
      <c r="E145" s="44"/>
      <c r="F145" s="63"/>
    </row>
    <row r="146" spans="1:6" ht="12.75">
      <c r="A146" s="44"/>
      <c r="B146" s="44"/>
      <c r="C146" s="44"/>
      <c r="D146" s="44"/>
      <c r="E146" s="44"/>
      <c r="F146" s="63"/>
    </row>
    <row r="147" spans="1:6" ht="12.75">
      <c r="A147" s="44"/>
      <c r="B147" s="44"/>
      <c r="C147" s="44"/>
      <c r="D147" s="44"/>
      <c r="E147" s="44"/>
      <c r="F147" s="63"/>
    </row>
    <row r="148" spans="1:6" ht="12.75">
      <c r="A148" s="44"/>
      <c r="B148" s="44"/>
      <c r="C148" s="44"/>
      <c r="D148" s="44"/>
      <c r="E148" s="44"/>
      <c r="F148" s="63"/>
    </row>
    <row r="149" spans="1:6" ht="12.75">
      <c r="A149" s="44"/>
      <c r="B149" s="44"/>
      <c r="C149" s="44"/>
      <c r="D149" s="44"/>
      <c r="E149" s="44"/>
      <c r="F149" s="63"/>
    </row>
    <row r="150" spans="1:6" ht="12.75">
      <c r="A150" s="44"/>
      <c r="B150" s="44"/>
      <c r="C150" s="44"/>
      <c r="D150" s="44"/>
      <c r="E150" s="44"/>
      <c r="F150" s="63"/>
    </row>
    <row r="151" spans="1:6" ht="12.75">
      <c r="A151" s="44"/>
      <c r="B151" s="44"/>
      <c r="C151" s="44"/>
      <c r="D151" s="44"/>
      <c r="E151" s="44"/>
      <c r="F151" s="63"/>
    </row>
    <row r="152" spans="1:6" ht="12.75">
      <c r="A152" s="44"/>
      <c r="B152" s="44"/>
      <c r="C152" s="44"/>
      <c r="D152" s="44"/>
      <c r="E152" s="44"/>
      <c r="F152" s="63"/>
    </row>
    <row r="153" spans="1:6" ht="12.75">
      <c r="A153" s="44"/>
      <c r="B153" s="44"/>
      <c r="C153" s="44"/>
      <c r="D153" s="44"/>
      <c r="E153" s="44"/>
      <c r="F153" s="63"/>
    </row>
    <row r="154" spans="1:6" ht="12.75">
      <c r="A154" s="44"/>
      <c r="B154" s="44"/>
      <c r="C154" s="44"/>
      <c r="D154" s="44"/>
      <c r="E154" s="44"/>
      <c r="F154" s="63"/>
    </row>
    <row r="155" spans="1:6" ht="12.75">
      <c r="A155" s="44"/>
      <c r="B155" s="44"/>
      <c r="C155" s="44"/>
      <c r="D155" s="44"/>
      <c r="E155" s="44"/>
      <c r="F155" s="63"/>
    </row>
    <row r="156" spans="1:6" ht="12.75">
      <c r="A156" s="44"/>
      <c r="B156" s="44"/>
      <c r="C156" s="44"/>
      <c r="D156" s="44"/>
      <c r="E156" s="44"/>
      <c r="F156" s="63"/>
    </row>
    <row r="157" spans="1:6" ht="12.75">
      <c r="A157" s="44"/>
      <c r="B157" s="44"/>
      <c r="C157" s="44"/>
      <c r="D157" s="44"/>
      <c r="E157" s="44"/>
      <c r="F157" s="63"/>
    </row>
    <row r="158" spans="1:6" ht="12.75">
      <c r="A158" s="44"/>
      <c r="B158" s="44"/>
      <c r="C158" s="44"/>
      <c r="D158" s="44"/>
      <c r="E158" s="44"/>
      <c r="F158" s="63"/>
    </row>
    <row r="159" spans="1:6" ht="12.75">
      <c r="A159" s="44"/>
      <c r="B159" s="44"/>
      <c r="C159" s="44"/>
      <c r="D159" s="44"/>
      <c r="E159" s="44"/>
      <c r="F159" s="63"/>
    </row>
    <row r="160" spans="1:6" ht="12.75">
      <c r="A160" s="44"/>
      <c r="B160" s="44"/>
      <c r="C160" s="44"/>
      <c r="D160" s="44"/>
      <c r="E160" s="44"/>
      <c r="F160" s="63"/>
    </row>
    <row r="161" spans="1:6" ht="12.75">
      <c r="A161" s="44"/>
      <c r="B161" s="44"/>
      <c r="C161" s="44"/>
      <c r="D161" s="44"/>
      <c r="E161" s="44"/>
      <c r="F161" s="63"/>
    </row>
    <row r="162" spans="1:6" ht="12.75">
      <c r="A162" s="44"/>
      <c r="B162" s="44"/>
      <c r="C162" s="44"/>
      <c r="D162" s="44"/>
      <c r="E162" s="44"/>
      <c r="F162" s="63"/>
    </row>
    <row r="163" spans="1:6" ht="12.75">
      <c r="A163" s="44"/>
      <c r="B163" s="44"/>
      <c r="C163" s="44"/>
      <c r="D163" s="44"/>
      <c r="E163" s="44"/>
      <c r="F163" s="63"/>
    </row>
    <row r="164" spans="1:6" ht="12.75">
      <c r="A164" s="44"/>
      <c r="B164" s="44"/>
      <c r="C164" s="44"/>
      <c r="D164" s="44"/>
      <c r="E164" s="44"/>
      <c r="F164" s="63"/>
    </row>
    <row r="165" spans="1:6" ht="12.75">
      <c r="A165" s="44"/>
      <c r="B165" s="44"/>
      <c r="C165" s="44"/>
      <c r="D165" s="44"/>
      <c r="E165" s="44"/>
      <c r="F165" s="63"/>
    </row>
    <row r="166" spans="1:6" ht="12.75">
      <c r="A166" s="44"/>
      <c r="B166" s="44"/>
      <c r="C166" s="44"/>
      <c r="D166" s="44"/>
      <c r="E166" s="44"/>
      <c r="F166" s="63"/>
    </row>
    <row r="167" spans="1:6" ht="12.75">
      <c r="A167" s="44"/>
      <c r="B167" s="44"/>
      <c r="C167" s="44"/>
      <c r="D167" s="44"/>
      <c r="E167" s="44"/>
      <c r="F167" s="63"/>
    </row>
    <row r="168" spans="1:6" ht="12.75">
      <c r="A168" s="44"/>
      <c r="B168" s="44"/>
      <c r="C168" s="44"/>
      <c r="D168" s="44"/>
      <c r="E168" s="44"/>
      <c r="F168" s="63"/>
    </row>
    <row r="169" spans="1:6" ht="12.75">
      <c r="A169" s="44"/>
      <c r="B169" s="44"/>
      <c r="C169" s="44"/>
      <c r="D169" s="44"/>
      <c r="E169" s="44"/>
      <c r="F169" s="63"/>
    </row>
    <row r="170" spans="1:6" ht="12.75">
      <c r="A170" s="44"/>
      <c r="B170" s="44"/>
      <c r="C170" s="44"/>
      <c r="D170" s="44"/>
      <c r="E170" s="44"/>
      <c r="F170" s="63"/>
    </row>
    <row r="171" spans="1:6" ht="12.75">
      <c r="A171" s="44"/>
      <c r="B171" s="44"/>
      <c r="C171" s="44"/>
      <c r="D171" s="44"/>
      <c r="E171" s="44"/>
      <c r="F171" s="63"/>
    </row>
    <row r="172" spans="1:6" ht="12.75">
      <c r="A172" s="44"/>
      <c r="B172" s="44"/>
      <c r="C172" s="44"/>
      <c r="D172" s="44"/>
      <c r="E172" s="44"/>
      <c r="F172" s="63"/>
    </row>
    <row r="173" spans="1:6" ht="12.75">
      <c r="A173" s="44"/>
      <c r="B173" s="44"/>
      <c r="C173" s="44"/>
      <c r="D173" s="44"/>
      <c r="E173" s="44"/>
      <c r="F173" s="63"/>
    </row>
    <row r="174" spans="1:6" ht="12.75">
      <c r="A174" s="44"/>
      <c r="B174" s="44"/>
      <c r="C174" s="44"/>
      <c r="D174" s="44"/>
      <c r="E174" s="44"/>
      <c r="F174" s="63"/>
    </row>
    <row r="175" spans="1:6" ht="12.75">
      <c r="A175" s="44"/>
      <c r="B175" s="44"/>
      <c r="C175" s="44"/>
      <c r="D175" s="44"/>
      <c r="E175" s="44"/>
      <c r="F175" s="63"/>
    </row>
    <row r="176" spans="1:6" ht="12.75">
      <c r="A176" s="44"/>
      <c r="B176" s="44"/>
      <c r="C176" s="44"/>
      <c r="D176" s="44"/>
      <c r="E176" s="44"/>
      <c r="F176" s="63"/>
    </row>
    <row r="177" spans="1:6" ht="12.75">
      <c r="A177" s="44"/>
      <c r="B177" s="44"/>
      <c r="C177" s="44"/>
      <c r="D177" s="44"/>
      <c r="E177" s="44"/>
      <c r="F177" s="63"/>
    </row>
    <row r="178" spans="1:6" ht="12.75">
      <c r="A178" s="44"/>
      <c r="B178" s="44"/>
      <c r="C178" s="44"/>
      <c r="D178" s="44"/>
      <c r="E178" s="44"/>
      <c r="F178" s="63"/>
    </row>
    <row r="179" spans="1:6" ht="12.75">
      <c r="A179" s="44"/>
      <c r="B179" s="44"/>
      <c r="C179" s="44"/>
      <c r="D179" s="44"/>
      <c r="E179" s="44"/>
      <c r="F179" s="63"/>
    </row>
    <row r="180" spans="1:6" ht="12.75">
      <c r="A180" s="44"/>
      <c r="B180" s="44"/>
      <c r="C180" s="44"/>
      <c r="D180" s="44"/>
      <c r="E180" s="44"/>
      <c r="F180" s="63"/>
    </row>
    <row r="181" spans="1:6" ht="12.75">
      <c r="A181" s="44"/>
      <c r="B181" s="44"/>
      <c r="C181" s="44"/>
      <c r="D181" s="44"/>
      <c r="E181" s="44"/>
      <c r="F181" s="63"/>
    </row>
    <row r="182" spans="1:6" ht="12.75">
      <c r="A182" s="44"/>
      <c r="B182" s="44"/>
      <c r="C182" s="44"/>
      <c r="D182" s="44"/>
      <c r="E182" s="44"/>
      <c r="F182" s="63"/>
    </row>
    <row r="183" spans="1:6" ht="12.75">
      <c r="A183" s="44"/>
      <c r="B183" s="44"/>
      <c r="C183" s="44"/>
      <c r="D183" s="44"/>
      <c r="E183" s="44"/>
      <c r="F183" s="63"/>
    </row>
    <row r="184" spans="1:6" ht="12.75">
      <c r="A184" s="44"/>
      <c r="B184" s="44"/>
      <c r="C184" s="44"/>
      <c r="D184" s="44"/>
      <c r="E184" s="44"/>
      <c r="F184" s="63"/>
    </row>
    <row r="185" spans="1:6" ht="12.75">
      <c r="A185" s="44"/>
      <c r="B185" s="44"/>
      <c r="C185" s="44"/>
      <c r="D185" s="44"/>
      <c r="E185" s="44"/>
      <c r="F185" s="63"/>
    </row>
    <row r="186" spans="1:6" ht="12.75">
      <c r="A186" s="44"/>
      <c r="B186" s="44"/>
      <c r="C186" s="44"/>
      <c r="D186" s="44"/>
      <c r="E186" s="44"/>
      <c r="F186" s="63"/>
    </row>
    <row r="187" spans="1:6" ht="12.75">
      <c r="A187" s="44"/>
      <c r="B187" s="44"/>
      <c r="C187" s="44"/>
      <c r="D187" s="44"/>
      <c r="E187" s="44"/>
      <c r="F187" s="63"/>
    </row>
    <row r="188" spans="1:6" ht="12.75">
      <c r="A188" s="44"/>
      <c r="B188" s="44"/>
      <c r="C188" s="44"/>
      <c r="D188" s="44"/>
      <c r="E188" s="44"/>
      <c r="F188" s="63"/>
    </row>
    <row r="189" spans="1:6" ht="12.75">
      <c r="A189" s="44"/>
      <c r="B189" s="44"/>
      <c r="C189" s="44"/>
      <c r="D189" s="44"/>
      <c r="E189" s="44"/>
      <c r="F189" s="63"/>
    </row>
    <row r="190" spans="1:6" ht="12.75">
      <c r="A190" s="44"/>
      <c r="B190" s="44"/>
      <c r="C190" s="44"/>
      <c r="D190" s="44"/>
      <c r="E190" s="44"/>
      <c r="F190" s="63"/>
    </row>
    <row r="191" spans="1:6" ht="12.75">
      <c r="A191" s="44"/>
      <c r="B191" s="44"/>
      <c r="C191" s="44"/>
      <c r="D191" s="44"/>
      <c r="E191" s="44"/>
      <c r="F191" s="63"/>
    </row>
    <row r="192" spans="1:6" ht="12.75">
      <c r="A192" s="44"/>
      <c r="B192" s="44"/>
      <c r="C192" s="44"/>
      <c r="D192" s="44"/>
      <c r="E192" s="44"/>
      <c r="F192" s="63"/>
    </row>
    <row r="193" spans="1:6" ht="12.75">
      <c r="A193" s="44"/>
      <c r="B193" s="44"/>
      <c r="C193" s="44"/>
      <c r="D193" s="44"/>
      <c r="E193" s="44"/>
      <c r="F193" s="63"/>
    </row>
    <row r="194" spans="1:6" ht="12.75">
      <c r="A194" s="44"/>
      <c r="B194" s="44"/>
      <c r="C194" s="44"/>
      <c r="D194" s="44"/>
      <c r="E194" s="44"/>
      <c r="F194" s="63"/>
    </row>
    <row r="195" spans="1:6" ht="12.75">
      <c r="A195" s="44"/>
      <c r="B195" s="44"/>
      <c r="C195" s="44"/>
      <c r="D195" s="44"/>
      <c r="E195" s="44"/>
      <c r="F195" s="63"/>
    </row>
    <row r="196" spans="1:6" ht="12.75">
      <c r="A196" s="44"/>
      <c r="B196" s="44"/>
      <c r="C196" s="44"/>
      <c r="D196" s="44"/>
      <c r="E196" s="44"/>
      <c r="F196" s="63"/>
    </row>
    <row r="197" spans="1:6" ht="12.75">
      <c r="A197" s="44"/>
      <c r="B197" s="44"/>
      <c r="C197" s="44"/>
      <c r="D197" s="44"/>
      <c r="E197" s="44"/>
      <c r="F197" s="63"/>
    </row>
    <row r="198" spans="1:6" ht="12.75">
      <c r="A198" s="44"/>
      <c r="B198" s="44"/>
      <c r="C198" s="44"/>
      <c r="D198" s="44"/>
      <c r="E198" s="44"/>
      <c r="F198" s="63"/>
    </row>
    <row r="199" spans="1:6" ht="12.75">
      <c r="A199" s="44"/>
      <c r="B199" s="44"/>
      <c r="C199" s="44"/>
      <c r="D199" s="44"/>
      <c r="E199" s="44"/>
      <c r="F199" s="63"/>
    </row>
    <row r="200" spans="1:6" ht="12.75">
      <c r="A200" s="44"/>
      <c r="B200" s="44"/>
      <c r="C200" s="44"/>
      <c r="D200" s="44"/>
      <c r="E200" s="44"/>
      <c r="F200" s="63"/>
    </row>
    <row r="201" spans="1:6" ht="12.75">
      <c r="A201" s="44"/>
      <c r="B201" s="44"/>
      <c r="C201" s="44"/>
      <c r="D201" s="44"/>
      <c r="E201" s="44"/>
      <c r="F201" s="63"/>
    </row>
    <row r="202" spans="1:6" ht="12.75">
      <c r="A202" s="44"/>
      <c r="B202" s="44"/>
      <c r="C202" s="44"/>
      <c r="D202" s="44"/>
      <c r="E202" s="44"/>
      <c r="F202" s="63"/>
    </row>
    <row r="203" spans="1:6" ht="12.75">
      <c r="A203" s="44"/>
      <c r="B203" s="44"/>
      <c r="C203" s="44"/>
      <c r="D203" s="44"/>
      <c r="E203" s="44"/>
      <c r="F203" s="63"/>
    </row>
    <row r="204" spans="1:6" ht="12.75">
      <c r="A204" s="44"/>
      <c r="B204" s="44"/>
      <c r="C204" s="44"/>
      <c r="D204" s="44"/>
      <c r="E204" s="44"/>
      <c r="F204" s="63"/>
    </row>
    <row r="205" spans="1:6" ht="12.75">
      <c r="A205" s="44"/>
      <c r="B205" s="44"/>
      <c r="C205" s="44"/>
      <c r="D205" s="44"/>
      <c r="E205" s="44"/>
      <c r="F205" s="63"/>
    </row>
    <row r="206" spans="1:6" ht="12.75">
      <c r="A206" s="44"/>
      <c r="B206" s="44"/>
      <c r="C206" s="44"/>
      <c r="D206" s="44"/>
      <c r="E206" s="44"/>
      <c r="F206" s="63"/>
    </row>
    <row r="207" spans="1:6" ht="12.75">
      <c r="A207" s="44"/>
      <c r="B207" s="44"/>
      <c r="C207" s="44"/>
      <c r="D207" s="44"/>
      <c r="E207" s="44"/>
      <c r="F207" s="63"/>
    </row>
    <row r="208" spans="1:6" ht="12.75">
      <c r="A208" s="44"/>
      <c r="B208" s="44"/>
      <c r="C208" s="44"/>
      <c r="D208" s="44"/>
      <c r="E208" s="44"/>
      <c r="F208" s="63"/>
    </row>
    <row r="209" spans="1:6" ht="12.75">
      <c r="A209" s="44"/>
      <c r="B209" s="44"/>
      <c r="C209" s="44"/>
      <c r="D209" s="44"/>
      <c r="E209" s="44"/>
      <c r="F209" s="63"/>
    </row>
    <row r="210" spans="1:6" ht="12.75">
      <c r="A210" s="44"/>
      <c r="B210" s="44"/>
      <c r="C210" s="44"/>
      <c r="D210" s="44"/>
      <c r="E210" s="44"/>
      <c r="F210" s="63"/>
    </row>
    <row r="211" spans="1:6" ht="12.75">
      <c r="A211" s="44"/>
      <c r="B211" s="44"/>
      <c r="C211" s="44"/>
      <c r="D211" s="44"/>
      <c r="E211" s="44"/>
      <c r="F211" s="63"/>
    </row>
    <row r="212" spans="1:6" ht="12.75">
      <c r="A212" s="44"/>
      <c r="B212" s="44"/>
      <c r="C212" s="44"/>
      <c r="D212" s="44"/>
      <c r="E212" s="44"/>
      <c r="F212" s="63"/>
    </row>
    <row r="213" spans="1:6" ht="12.75">
      <c r="A213" s="44"/>
      <c r="B213" s="44"/>
      <c r="C213" s="44"/>
      <c r="D213" s="44"/>
      <c r="E213" s="44"/>
      <c r="F213" s="63"/>
    </row>
    <row r="214" spans="1:6" ht="12.75">
      <c r="A214" s="44"/>
      <c r="B214" s="44"/>
      <c r="C214" s="44"/>
      <c r="D214" s="44"/>
      <c r="E214" s="44"/>
      <c r="F214" s="63"/>
    </row>
    <row r="215" spans="1:6" ht="12.75">
      <c r="A215" s="44"/>
      <c r="B215" s="44"/>
      <c r="C215" s="44"/>
      <c r="D215" s="44"/>
      <c r="E215" s="44"/>
      <c r="F215" s="63"/>
    </row>
    <row r="216" spans="1:6" ht="12.75">
      <c r="A216" s="44"/>
      <c r="B216" s="44"/>
      <c r="C216" s="44"/>
      <c r="D216" s="44"/>
      <c r="E216" s="44"/>
      <c r="F216" s="63"/>
    </row>
    <row r="217" spans="1:6" ht="12.75">
      <c r="A217" s="44"/>
      <c r="B217" s="44"/>
      <c r="C217" s="44"/>
      <c r="D217" s="44"/>
      <c r="E217" s="44"/>
      <c r="F217" s="63"/>
    </row>
    <row r="218" spans="1:6" ht="12.75">
      <c r="A218" s="44"/>
      <c r="B218" s="44"/>
      <c r="C218" s="44"/>
      <c r="D218" s="44"/>
      <c r="E218" s="44"/>
      <c r="F218" s="63"/>
    </row>
    <row r="219" spans="1:6" ht="12.75">
      <c r="A219" s="44"/>
      <c r="B219" s="44"/>
      <c r="C219" s="44"/>
      <c r="D219" s="44"/>
      <c r="E219" s="44"/>
      <c r="F219" s="63"/>
    </row>
    <row r="220" spans="1:6" ht="12.75">
      <c r="A220" s="44"/>
      <c r="B220" s="44"/>
      <c r="C220" s="44"/>
      <c r="D220" s="44"/>
      <c r="E220" s="44"/>
      <c r="F220" s="63"/>
    </row>
    <row r="221" spans="1:6" ht="12.75">
      <c r="A221" s="44"/>
      <c r="B221" s="44"/>
      <c r="C221" s="44"/>
      <c r="D221" s="44"/>
      <c r="E221" s="44"/>
      <c r="F221" s="63"/>
    </row>
    <row r="222" spans="1:6" ht="12.75">
      <c r="A222" s="44"/>
      <c r="B222" s="44"/>
      <c r="C222" s="44"/>
      <c r="D222" s="44"/>
      <c r="E222" s="44"/>
      <c r="F222" s="63"/>
    </row>
    <row r="223" spans="1:6" ht="12.75">
      <c r="A223" s="44"/>
      <c r="B223" s="44"/>
      <c r="C223" s="44"/>
      <c r="D223" s="44"/>
      <c r="E223" s="44"/>
      <c r="F223" s="63"/>
    </row>
    <row r="224" spans="1:6" ht="12.75">
      <c r="A224" s="44"/>
      <c r="B224" s="44"/>
      <c r="C224" s="44"/>
      <c r="D224" s="44"/>
      <c r="E224" s="44"/>
      <c r="F224" s="63"/>
    </row>
    <row r="225" spans="1:6" ht="12.75">
      <c r="A225" s="44"/>
      <c r="B225" s="44"/>
      <c r="C225" s="44"/>
      <c r="D225" s="44"/>
      <c r="E225" s="44"/>
      <c r="F225" s="63"/>
    </row>
    <row r="226" spans="1:6" ht="12.75">
      <c r="A226" s="44"/>
      <c r="B226" s="44"/>
      <c r="C226" s="44"/>
      <c r="D226" s="44"/>
      <c r="E226" s="44"/>
      <c r="F226" s="63"/>
    </row>
    <row r="227" spans="1:6" ht="12.75">
      <c r="A227" s="44"/>
      <c r="B227" s="44"/>
      <c r="C227" s="44"/>
      <c r="D227" s="44"/>
      <c r="E227" s="44"/>
      <c r="F227" s="63"/>
    </row>
    <row r="228" spans="1:6" ht="12.75">
      <c r="A228" s="44"/>
      <c r="B228" s="44"/>
      <c r="C228" s="44"/>
      <c r="D228" s="44"/>
      <c r="E228" s="44"/>
      <c r="F228" s="63"/>
    </row>
    <row r="229" spans="1:6" ht="12.75">
      <c r="A229" s="44"/>
      <c r="B229" s="44"/>
      <c r="C229" s="44"/>
      <c r="D229" s="44"/>
      <c r="E229" s="44"/>
      <c r="F229" s="63"/>
    </row>
    <row r="230" spans="1:6" ht="12.75">
      <c r="A230" s="44"/>
      <c r="B230" s="44"/>
      <c r="C230" s="44"/>
      <c r="D230" s="44"/>
      <c r="E230" s="44"/>
      <c r="F230" s="63"/>
    </row>
    <row r="231" spans="1:6" ht="12.75">
      <c r="A231" s="44"/>
      <c r="B231" s="44"/>
      <c r="C231" s="44"/>
      <c r="D231" s="44"/>
      <c r="E231" s="44"/>
      <c r="F231" s="63"/>
    </row>
    <row r="232" spans="1:6" ht="12.75">
      <c r="A232" s="44"/>
      <c r="B232" s="44"/>
      <c r="C232" s="44"/>
      <c r="D232" s="44"/>
      <c r="E232" s="44"/>
      <c r="F232" s="63"/>
    </row>
    <row r="233" spans="1:6" ht="12.75">
      <c r="A233" s="44"/>
      <c r="B233" s="44"/>
      <c r="C233" s="44"/>
      <c r="D233" s="44"/>
      <c r="E233" s="44"/>
      <c r="F233" s="63"/>
    </row>
    <row r="234" spans="1:6" ht="12.75">
      <c r="A234" s="44"/>
      <c r="B234" s="44"/>
      <c r="C234" s="44"/>
      <c r="D234" s="44"/>
      <c r="E234" s="44"/>
      <c r="F234" s="63"/>
    </row>
    <row r="235" spans="1:6" ht="12.75">
      <c r="A235" s="44"/>
      <c r="B235" s="44"/>
      <c r="C235" s="44"/>
      <c r="D235" s="44"/>
      <c r="E235" s="44"/>
      <c r="F235" s="63"/>
    </row>
    <row r="236" spans="1:6" ht="12.75">
      <c r="A236" s="44"/>
      <c r="B236" s="44"/>
      <c r="C236" s="44"/>
      <c r="D236" s="44"/>
      <c r="E236" s="44"/>
      <c r="F236" s="63"/>
    </row>
    <row r="237" spans="1:6" ht="12.75">
      <c r="A237" s="44"/>
      <c r="B237" s="44"/>
      <c r="C237" s="44"/>
      <c r="D237" s="44"/>
      <c r="E237" s="44"/>
      <c r="F237" s="63"/>
    </row>
    <row r="238" spans="1:6" ht="12.75">
      <c r="A238" s="44"/>
      <c r="B238" s="44"/>
      <c r="C238" s="44"/>
      <c r="D238" s="44"/>
      <c r="E238" s="44"/>
      <c r="F238" s="63"/>
    </row>
    <row r="239" spans="1:6" ht="12.75">
      <c r="A239" s="44"/>
      <c r="B239" s="44"/>
      <c r="C239" s="44"/>
      <c r="D239" s="44"/>
      <c r="E239" s="44"/>
      <c r="F239" s="63"/>
    </row>
    <row r="240" spans="1:6" ht="12.75">
      <c r="A240" s="44"/>
      <c r="B240" s="44"/>
      <c r="C240" s="44"/>
      <c r="D240" s="44"/>
      <c r="E240" s="44"/>
      <c r="F240" s="63"/>
    </row>
    <row r="241" spans="1:6" ht="12.75">
      <c r="A241" s="44"/>
      <c r="B241" s="44"/>
      <c r="C241" s="44"/>
      <c r="D241" s="44"/>
      <c r="E241" s="44"/>
      <c r="F241" s="63"/>
    </row>
    <row r="242" spans="1:6" ht="12.75">
      <c r="A242" s="44"/>
      <c r="B242" s="44"/>
      <c r="C242" s="44"/>
      <c r="D242" s="44"/>
      <c r="E242" s="44"/>
      <c r="F242" s="63"/>
    </row>
    <row r="243" spans="1:6" ht="12.75">
      <c r="A243" s="44"/>
      <c r="B243" s="44"/>
      <c r="C243" s="44"/>
      <c r="D243" s="44"/>
      <c r="E243" s="44"/>
      <c r="F243" s="63"/>
    </row>
    <row r="244" spans="1:6" ht="12.75">
      <c r="A244" s="44"/>
      <c r="B244" s="44"/>
      <c r="C244" s="44"/>
      <c r="D244" s="44"/>
      <c r="E244" s="44"/>
      <c r="F244" s="63"/>
    </row>
    <row r="245" spans="1:6" ht="12.75">
      <c r="A245" s="44"/>
      <c r="B245" s="44"/>
      <c r="C245" s="44"/>
      <c r="D245" s="44"/>
      <c r="E245" s="44"/>
      <c r="F245" s="63"/>
    </row>
    <row r="246" spans="1:6" ht="12.75">
      <c r="A246" s="44"/>
      <c r="B246" s="44"/>
      <c r="C246" s="44"/>
      <c r="D246" s="44"/>
      <c r="E246" s="44"/>
      <c r="F246" s="63"/>
    </row>
    <row r="247" spans="1:6" ht="12.75">
      <c r="A247" s="44"/>
      <c r="B247" s="44"/>
      <c r="C247" s="44"/>
      <c r="D247" s="44"/>
      <c r="E247" s="44"/>
      <c r="F247" s="63"/>
    </row>
    <row r="248" spans="1:6" ht="12.75">
      <c r="A248" s="44"/>
      <c r="B248" s="44"/>
      <c r="C248" s="44"/>
      <c r="D248" s="44"/>
      <c r="E248" s="44"/>
      <c r="F248" s="63"/>
    </row>
    <row r="249" spans="1:6" ht="12.75">
      <c r="A249" s="44"/>
      <c r="B249" s="44"/>
      <c r="C249" s="44"/>
      <c r="D249" s="44"/>
      <c r="E249" s="44"/>
      <c r="F249" s="63"/>
    </row>
    <row r="250" spans="1:6" ht="12.75">
      <c r="A250" s="44"/>
      <c r="B250" s="44"/>
      <c r="C250" s="44"/>
      <c r="D250" s="44"/>
      <c r="E250" s="44"/>
      <c r="F250" s="63"/>
    </row>
    <row r="251" spans="1:6" ht="12.75">
      <c r="A251" s="44"/>
      <c r="B251" s="44"/>
      <c r="C251" s="44"/>
      <c r="D251" s="44"/>
      <c r="E251" s="44"/>
      <c r="F251" s="63"/>
    </row>
    <row r="252" spans="1:6" ht="12.75">
      <c r="A252" s="44"/>
      <c r="B252" s="44"/>
      <c r="C252" s="44"/>
      <c r="D252" s="44"/>
      <c r="E252" s="44"/>
      <c r="F252" s="63"/>
    </row>
    <row r="253" spans="1:6" ht="12.75">
      <c r="A253" s="44"/>
      <c r="B253" s="44"/>
      <c r="C253" s="44"/>
      <c r="D253" s="44"/>
      <c r="E253" s="44"/>
      <c r="F253" s="63"/>
    </row>
    <row r="254" spans="1:6" ht="12.75">
      <c r="A254" s="44"/>
      <c r="B254" s="44"/>
      <c r="C254" s="44"/>
      <c r="D254" s="44"/>
      <c r="E254" s="44"/>
      <c r="F254" s="63"/>
    </row>
    <row r="255" spans="1:6" ht="12.75">
      <c r="A255" s="44"/>
      <c r="B255" s="44"/>
      <c r="C255" s="44"/>
      <c r="D255" s="44"/>
      <c r="E255" s="44"/>
      <c r="F255" s="63"/>
    </row>
    <row r="256" spans="1:6" ht="12.75">
      <c r="A256" s="44"/>
      <c r="B256" s="44"/>
      <c r="C256" s="44"/>
      <c r="D256" s="44"/>
      <c r="E256" s="44"/>
      <c r="F256" s="63"/>
    </row>
    <row r="257" spans="1:6" ht="12.75">
      <c r="A257" s="44"/>
      <c r="B257" s="44"/>
      <c r="C257" s="44"/>
      <c r="D257" s="44"/>
      <c r="E257" s="44"/>
      <c r="F257" s="63"/>
    </row>
    <row r="258" spans="1:6" ht="12.75">
      <c r="A258" s="44"/>
      <c r="B258" s="44"/>
      <c r="C258" s="44"/>
      <c r="D258" s="44"/>
      <c r="E258" s="44"/>
      <c r="F258" s="63"/>
    </row>
    <row r="259" spans="1:6" ht="12.75">
      <c r="A259" s="44"/>
      <c r="B259" s="44"/>
      <c r="C259" s="44"/>
      <c r="D259" s="44"/>
      <c r="E259" s="44"/>
      <c r="F259" s="63"/>
    </row>
    <row r="260" spans="1:6" ht="12.75">
      <c r="A260" s="44"/>
      <c r="B260" s="44"/>
      <c r="C260" s="44"/>
      <c r="D260" s="44"/>
      <c r="E260" s="44"/>
      <c r="F260" s="63"/>
    </row>
    <row r="261" spans="1:6" ht="12.75">
      <c r="A261" s="44"/>
      <c r="B261" s="44"/>
      <c r="C261" s="44"/>
      <c r="D261" s="44"/>
      <c r="E261" s="44"/>
      <c r="F261" s="63"/>
    </row>
    <row r="262" spans="1:6" ht="12.75">
      <c r="A262" s="44"/>
      <c r="B262" s="44"/>
      <c r="C262" s="44"/>
      <c r="D262" s="44"/>
      <c r="E262" s="44"/>
      <c r="F262" s="63"/>
    </row>
    <row r="263" spans="1:6" ht="12.75">
      <c r="A263" s="44"/>
      <c r="B263" s="44"/>
      <c r="C263" s="44"/>
      <c r="D263" s="44"/>
      <c r="E263" s="44"/>
      <c r="F263" s="63"/>
    </row>
    <row r="264" spans="1:6" ht="12.75">
      <c r="A264" s="44"/>
      <c r="B264" s="44"/>
      <c r="C264" s="44"/>
      <c r="D264" s="44"/>
      <c r="E264" s="44"/>
      <c r="F264" s="63"/>
    </row>
    <row r="265" spans="1:6" ht="12.75">
      <c r="A265" s="44"/>
      <c r="B265" s="44"/>
      <c r="C265" s="44"/>
      <c r="D265" s="44"/>
      <c r="E265" s="44"/>
      <c r="F265" s="63"/>
    </row>
    <row r="266" spans="1:6" ht="12.75">
      <c r="A266" s="44"/>
      <c r="B266" s="44"/>
      <c r="C266" s="44"/>
      <c r="D266" s="44"/>
      <c r="E266" s="44"/>
      <c r="F266" s="63"/>
    </row>
    <row r="267" spans="1:6" ht="12.75">
      <c r="A267" s="44"/>
      <c r="B267" s="44"/>
      <c r="C267" s="44"/>
      <c r="D267" s="44"/>
      <c r="E267" s="44"/>
      <c r="F267" s="63"/>
    </row>
    <row r="268" spans="1:6" ht="12.75">
      <c r="A268" s="44"/>
      <c r="B268" s="44"/>
      <c r="C268" s="44"/>
      <c r="D268" s="44"/>
      <c r="E268" s="44"/>
      <c r="F268" s="63"/>
    </row>
    <row r="269" spans="1:6" ht="12.75">
      <c r="A269" s="44"/>
      <c r="B269" s="44"/>
      <c r="C269" s="44"/>
      <c r="D269" s="44"/>
      <c r="E269" s="44"/>
      <c r="F269" s="63"/>
    </row>
    <row r="270" spans="1:6" ht="12.75">
      <c r="A270" s="44"/>
      <c r="B270" s="44"/>
      <c r="C270" s="44"/>
      <c r="D270" s="44"/>
      <c r="E270" s="44"/>
      <c r="F270" s="63"/>
    </row>
    <row r="271" spans="1:6" ht="12.75">
      <c r="A271" s="44"/>
      <c r="B271" s="44"/>
      <c r="C271" s="44"/>
      <c r="D271" s="44"/>
      <c r="E271" s="44"/>
      <c r="F271" s="63"/>
    </row>
    <row r="272" spans="1:6" ht="12.75">
      <c r="A272" s="44"/>
      <c r="B272" s="44"/>
      <c r="C272" s="44"/>
      <c r="D272" s="44"/>
      <c r="E272" s="44"/>
      <c r="F272" s="63"/>
    </row>
    <row r="273" spans="1:6" ht="12.75">
      <c r="A273" s="44"/>
      <c r="B273" s="44"/>
      <c r="C273" s="44"/>
      <c r="D273" s="44"/>
      <c r="E273" s="44"/>
      <c r="F273" s="63"/>
    </row>
    <row r="274" spans="1:6" ht="12.75">
      <c r="A274" s="44"/>
      <c r="B274" s="44"/>
      <c r="C274" s="44"/>
      <c r="D274" s="44"/>
      <c r="E274" s="44"/>
      <c r="F274" s="63"/>
    </row>
    <row r="275" spans="1:6" ht="12.75">
      <c r="A275" s="44"/>
      <c r="B275" s="44"/>
      <c r="C275" s="44"/>
      <c r="D275" s="44"/>
      <c r="E275" s="44"/>
      <c r="F275" s="63"/>
    </row>
    <row r="276" spans="1:6" ht="12.75">
      <c r="A276" s="44"/>
      <c r="B276" s="44"/>
      <c r="C276" s="44"/>
      <c r="D276" s="44"/>
      <c r="E276" s="44"/>
      <c r="F276" s="63"/>
    </row>
    <row r="277" spans="1:6" ht="12.75">
      <c r="A277" s="44"/>
      <c r="B277" s="44"/>
      <c r="C277" s="44"/>
      <c r="D277" s="44"/>
      <c r="E277" s="44"/>
      <c r="F277" s="63"/>
    </row>
    <row r="278" spans="1:6" ht="12.75">
      <c r="A278" s="44"/>
      <c r="B278" s="44"/>
      <c r="C278" s="44"/>
      <c r="D278" s="44"/>
      <c r="E278" s="44"/>
      <c r="F278" s="63"/>
    </row>
    <row r="279" spans="1:6" ht="12.75">
      <c r="A279" s="44"/>
      <c r="B279" s="44"/>
      <c r="C279" s="44"/>
      <c r="D279" s="44"/>
      <c r="E279" s="44"/>
      <c r="F279" s="63"/>
    </row>
    <row r="280" spans="1:6" ht="12.75">
      <c r="A280" s="44"/>
      <c r="B280" s="44"/>
      <c r="C280" s="44"/>
      <c r="D280" s="44"/>
      <c r="E280" s="44"/>
      <c r="F280" s="63"/>
    </row>
    <row r="281" spans="1:6" ht="12.75">
      <c r="A281" s="44"/>
      <c r="B281" s="44"/>
      <c r="C281" s="44"/>
      <c r="D281" s="44"/>
      <c r="E281" s="44"/>
      <c r="F281" s="63"/>
    </row>
    <row r="282" spans="1:6" ht="12.75">
      <c r="A282" s="44"/>
      <c r="B282" s="44"/>
      <c r="C282" s="44"/>
      <c r="D282" s="44"/>
      <c r="E282" s="44"/>
      <c r="F282" s="63"/>
    </row>
    <row r="283" spans="1:6" ht="12.75">
      <c r="A283" s="44"/>
      <c r="B283" s="44"/>
      <c r="C283" s="44"/>
      <c r="D283" s="44"/>
      <c r="E283" s="44"/>
      <c r="F283" s="63"/>
    </row>
    <row r="284" spans="1:6" ht="12.75">
      <c r="A284" s="44"/>
      <c r="B284" s="44"/>
      <c r="C284" s="44"/>
      <c r="D284" s="44"/>
      <c r="E284" s="44"/>
      <c r="F284" s="63"/>
    </row>
    <row r="285" spans="1:6" ht="12.75">
      <c r="A285" s="44"/>
      <c r="B285" s="44"/>
      <c r="C285" s="44"/>
      <c r="D285" s="44"/>
      <c r="E285" s="44"/>
      <c r="F285" s="63"/>
    </row>
    <row r="286" spans="1:6" ht="12.75">
      <c r="A286" s="44"/>
      <c r="B286" s="44"/>
      <c r="C286" s="44"/>
      <c r="D286" s="44"/>
      <c r="E286" s="44"/>
      <c r="F286" s="63"/>
    </row>
    <row r="287" spans="1:6" ht="12.75">
      <c r="A287" s="44"/>
      <c r="B287" s="44"/>
      <c r="C287" s="44"/>
      <c r="D287" s="44"/>
      <c r="E287" s="44"/>
      <c r="F287" s="63"/>
    </row>
    <row r="288" spans="1:6" ht="12.75">
      <c r="A288" s="44"/>
      <c r="B288" s="44"/>
      <c r="C288" s="44"/>
      <c r="D288" s="44"/>
      <c r="E288" s="44"/>
      <c r="F288" s="63"/>
    </row>
    <row r="289" spans="1:6" ht="12.75">
      <c r="A289" s="44"/>
      <c r="B289" s="44"/>
      <c r="C289" s="44"/>
      <c r="D289" s="44"/>
      <c r="E289" s="44"/>
      <c r="F289" s="63"/>
    </row>
    <row r="290" spans="1:6" ht="12.75">
      <c r="A290" s="44"/>
      <c r="B290" s="44"/>
      <c r="C290" s="44"/>
      <c r="D290" s="44"/>
      <c r="E290" s="44"/>
      <c r="F290" s="63"/>
    </row>
    <row r="291" spans="1:6" ht="12.75">
      <c r="A291" s="44"/>
      <c r="B291" s="44"/>
      <c r="C291" s="44"/>
      <c r="D291" s="44"/>
      <c r="E291" s="44"/>
      <c r="F291" s="63"/>
    </row>
    <row r="292" spans="1:6" ht="12.75">
      <c r="A292" s="44"/>
      <c r="B292" s="44"/>
      <c r="C292" s="44"/>
      <c r="D292" s="44"/>
      <c r="E292" s="44"/>
      <c r="F292" s="63"/>
    </row>
    <row r="293" spans="1:6" ht="12.75">
      <c r="A293" s="44"/>
      <c r="B293" s="44"/>
      <c r="C293" s="44"/>
      <c r="D293" s="44"/>
      <c r="E293" s="44"/>
      <c r="F293" s="63"/>
    </row>
    <row r="294" spans="1:6" ht="12.75">
      <c r="A294" s="44"/>
      <c r="B294" s="44"/>
      <c r="C294" s="44"/>
      <c r="D294" s="44"/>
      <c r="E294" s="44"/>
      <c r="F294" s="63"/>
    </row>
    <row r="295" spans="1:6" ht="12.75">
      <c r="A295" s="44"/>
      <c r="B295" s="44"/>
      <c r="C295" s="44"/>
      <c r="D295" s="44"/>
      <c r="E295" s="44"/>
      <c r="F295" s="63"/>
    </row>
    <row r="296" spans="1:6" ht="12.75">
      <c r="A296" s="44"/>
      <c r="B296" s="44"/>
      <c r="C296" s="44"/>
      <c r="D296" s="44"/>
      <c r="E296" s="44"/>
      <c r="F296" s="63"/>
    </row>
    <row r="297" spans="1:6" ht="12.75">
      <c r="A297" s="44"/>
      <c r="B297" s="44"/>
      <c r="C297" s="44"/>
      <c r="D297" s="44"/>
      <c r="E297" s="44"/>
      <c r="F297" s="63"/>
    </row>
    <row r="298" spans="1:6" ht="12.75">
      <c r="A298" s="44"/>
      <c r="B298" s="44"/>
      <c r="C298" s="44"/>
      <c r="D298" s="44"/>
      <c r="E298" s="44"/>
      <c r="F298" s="63"/>
    </row>
    <row r="299" spans="1:6" ht="12.75">
      <c r="A299" s="44"/>
      <c r="B299" s="44"/>
      <c r="C299" s="44"/>
      <c r="D299" s="44"/>
      <c r="E299" s="44"/>
      <c r="F299" s="63"/>
    </row>
    <row r="300" spans="1:6" ht="12.75">
      <c r="A300" s="44"/>
      <c r="B300" s="44"/>
      <c r="C300" s="44"/>
      <c r="D300" s="44"/>
      <c r="E300" s="44"/>
      <c r="F300" s="63"/>
    </row>
    <row r="301" spans="1:6" ht="12.75">
      <c r="A301" s="44"/>
      <c r="B301" s="44"/>
      <c r="C301" s="44"/>
      <c r="D301" s="44"/>
      <c r="E301" s="44"/>
      <c r="F301" s="63"/>
    </row>
    <row r="302" spans="1:6" ht="12.75">
      <c r="A302" s="44"/>
      <c r="B302" s="44"/>
      <c r="C302" s="44"/>
      <c r="D302" s="44"/>
      <c r="E302" s="44"/>
      <c r="F302" s="63"/>
    </row>
    <row r="303" spans="1:6" ht="12.75">
      <c r="A303" s="44"/>
      <c r="B303" s="44"/>
      <c r="C303" s="44"/>
      <c r="D303" s="44"/>
      <c r="E303" s="44"/>
      <c r="F303" s="63"/>
    </row>
    <row r="304" spans="1:6" ht="12.75">
      <c r="A304" s="44"/>
      <c r="B304" s="44"/>
      <c r="C304" s="44"/>
      <c r="D304" s="44"/>
      <c r="E304" s="44"/>
      <c r="F304" s="44"/>
    </row>
    <row r="305" spans="1:6" ht="12.75">
      <c r="A305" s="44"/>
      <c r="B305" s="44"/>
      <c r="C305" s="44"/>
      <c r="D305" s="44"/>
      <c r="E305" s="44"/>
      <c r="F305" s="44"/>
    </row>
    <row r="306" spans="1:6" ht="12.75">
      <c r="A306" s="44"/>
      <c r="B306" s="44"/>
      <c r="C306" s="44"/>
      <c r="D306" s="44"/>
      <c r="E306" s="44"/>
      <c r="F306" s="44"/>
    </row>
    <row r="307" spans="1:6" ht="12.75">
      <c r="A307" s="44"/>
      <c r="B307" s="44"/>
      <c r="C307" s="44"/>
      <c r="D307" s="44"/>
      <c r="E307" s="44"/>
      <c r="F307" s="44"/>
    </row>
    <row r="308" spans="1:6" ht="12.75">
      <c r="A308" s="44"/>
      <c r="B308" s="44"/>
      <c r="C308" s="44"/>
      <c r="D308" s="44"/>
      <c r="E308" s="44"/>
      <c r="F308" s="44"/>
    </row>
    <row r="309" spans="1:6" ht="12.75">
      <c r="A309" s="44"/>
      <c r="B309" s="44"/>
      <c r="C309" s="44"/>
      <c r="D309" s="44"/>
      <c r="E309" s="44"/>
      <c r="F309" s="44"/>
    </row>
    <row r="310" spans="1:6" ht="12.75">
      <c r="A310" s="44"/>
      <c r="B310" s="44"/>
      <c r="C310" s="44"/>
      <c r="D310" s="44"/>
      <c r="E310" s="44"/>
      <c r="F310" s="44"/>
    </row>
    <row r="311" spans="1:6" ht="12.75">
      <c r="A311" s="44"/>
      <c r="B311" s="44"/>
      <c r="C311" s="44"/>
      <c r="D311" s="44"/>
      <c r="E311" s="44"/>
      <c r="F311" s="44"/>
    </row>
    <row r="312" spans="1:6" ht="12.75">
      <c r="A312" s="44"/>
      <c r="B312" s="44"/>
      <c r="C312" s="44"/>
      <c r="D312" s="44"/>
      <c r="E312" s="44"/>
      <c r="F312" s="44"/>
    </row>
    <row r="313" spans="1:6" ht="12.75">
      <c r="A313" s="44"/>
      <c r="B313" s="44"/>
      <c r="C313" s="44"/>
      <c r="D313" s="44"/>
      <c r="E313" s="44"/>
      <c r="F313" s="44"/>
    </row>
    <row r="314" spans="1:6" ht="12.75">
      <c r="A314" s="44"/>
      <c r="B314" s="44"/>
      <c r="C314" s="44"/>
      <c r="D314" s="44"/>
      <c r="E314" s="44"/>
      <c r="F314" s="44"/>
    </row>
    <row r="315" spans="1:6" ht="12.75">
      <c r="A315" s="44"/>
      <c r="B315" s="44"/>
      <c r="C315" s="44"/>
      <c r="D315" s="44"/>
      <c r="E315" s="44"/>
      <c r="F315" s="44"/>
    </row>
    <row r="316" spans="1:6" ht="12.75">
      <c r="A316" s="44"/>
      <c r="B316" s="44"/>
      <c r="C316" s="44"/>
      <c r="D316" s="44"/>
      <c r="E316" s="44"/>
      <c r="F316" s="44"/>
    </row>
    <row r="317" spans="1:6" ht="12.75">
      <c r="A317" s="44"/>
      <c r="B317" s="44"/>
      <c r="C317" s="44"/>
      <c r="D317" s="44"/>
      <c r="E317" s="44"/>
      <c r="F317" s="44"/>
    </row>
    <row r="318" spans="1:6" ht="12.75">
      <c r="A318" s="44"/>
      <c r="B318" s="44"/>
      <c r="C318" s="44"/>
      <c r="D318" s="44"/>
      <c r="E318" s="44"/>
      <c r="F318" s="44"/>
    </row>
    <row r="319" spans="1:6" ht="12.75">
      <c r="A319" s="44"/>
      <c r="B319" s="44"/>
      <c r="C319" s="44"/>
      <c r="D319" s="44"/>
      <c r="E319" s="44"/>
      <c r="F319" s="44"/>
    </row>
    <row r="320" spans="1:6" ht="12.75">
      <c r="A320" s="44"/>
      <c r="B320" s="44"/>
      <c r="C320" s="44"/>
      <c r="D320" s="44"/>
      <c r="E320" s="44"/>
      <c r="F320" s="44"/>
    </row>
    <row r="321" spans="1:6" ht="12.75">
      <c r="A321" s="44"/>
      <c r="B321" s="44"/>
      <c r="C321" s="44"/>
      <c r="D321" s="44"/>
      <c r="E321" s="44"/>
      <c r="F321" s="44"/>
    </row>
    <row r="322" spans="1:6" ht="12.75">
      <c r="A322" s="44"/>
      <c r="B322" s="44"/>
      <c r="C322" s="44"/>
      <c r="D322" s="44"/>
      <c r="E322" s="44"/>
      <c r="F322" s="44"/>
    </row>
    <row r="323" spans="1:6" ht="12.75">
      <c r="A323" s="44"/>
      <c r="B323" s="44"/>
      <c r="C323" s="44"/>
      <c r="D323" s="44"/>
      <c r="E323" s="44"/>
      <c r="F323" s="44"/>
    </row>
    <row r="324" spans="1:6" ht="12.75">
      <c r="A324" s="44"/>
      <c r="B324" s="44"/>
      <c r="C324" s="44"/>
      <c r="D324" s="44"/>
      <c r="E324" s="44"/>
      <c r="F324" s="44"/>
    </row>
    <row r="325" spans="1:6" ht="12.75">
      <c r="A325" s="44"/>
      <c r="B325" s="44"/>
      <c r="C325" s="44"/>
      <c r="D325" s="44"/>
      <c r="E325" s="44"/>
      <c r="F325" s="44"/>
    </row>
    <row r="326" spans="1:6" ht="12.75">
      <c r="A326" s="44"/>
      <c r="B326" s="44"/>
      <c r="C326" s="44"/>
      <c r="D326" s="44"/>
      <c r="E326" s="44"/>
      <c r="F326" s="44"/>
    </row>
    <row r="327" spans="1:6" ht="12.75">
      <c r="A327" s="44"/>
      <c r="B327" s="44"/>
      <c r="C327" s="44"/>
      <c r="D327" s="44"/>
      <c r="E327" s="44"/>
      <c r="F327" s="44"/>
    </row>
    <row r="328" spans="1:6" ht="12.75">
      <c r="A328" s="44"/>
      <c r="B328" s="44"/>
      <c r="C328" s="44"/>
      <c r="D328" s="44"/>
      <c r="E328" s="44"/>
      <c r="F328" s="44"/>
    </row>
    <row r="329" spans="1:6" ht="12.75">
      <c r="A329" s="44"/>
      <c r="B329" s="44"/>
      <c r="C329" s="44"/>
      <c r="D329" s="44"/>
      <c r="E329" s="44"/>
      <c r="F329" s="44"/>
    </row>
    <row r="330" spans="1:6" ht="12.75">
      <c r="A330" s="44"/>
      <c r="B330" s="44"/>
      <c r="C330" s="44"/>
      <c r="D330" s="44"/>
      <c r="E330" s="44"/>
      <c r="F330" s="44"/>
    </row>
    <row r="331" spans="1:6" ht="12.75">
      <c r="A331" s="44"/>
      <c r="B331" s="44"/>
      <c r="C331" s="44"/>
      <c r="D331" s="44"/>
      <c r="E331" s="44"/>
      <c r="F331" s="44"/>
    </row>
    <row r="332" spans="1:6" ht="12.75">
      <c r="A332" s="44"/>
      <c r="B332" s="44"/>
      <c r="C332" s="44"/>
      <c r="D332" s="44"/>
      <c r="E332" s="44"/>
      <c r="F332" s="44"/>
    </row>
    <row r="333" spans="1:6" ht="12.75">
      <c r="A333" s="44"/>
      <c r="B333" s="44"/>
      <c r="C333" s="44"/>
      <c r="D333" s="44"/>
      <c r="E333" s="44"/>
      <c r="F333" s="44"/>
    </row>
    <row r="334" spans="1:6" ht="12.75">
      <c r="A334" s="44"/>
      <c r="B334" s="44"/>
      <c r="C334" s="44"/>
      <c r="D334" s="44"/>
      <c r="E334" s="44"/>
      <c r="F334" s="44"/>
    </row>
    <row r="335" spans="1:6" ht="12.75">
      <c r="A335" s="44"/>
      <c r="B335" s="44"/>
      <c r="C335" s="44"/>
      <c r="D335" s="44"/>
      <c r="E335" s="44"/>
      <c r="F335" s="44"/>
    </row>
    <row r="336" spans="1:6" ht="12.75">
      <c r="A336" s="44"/>
      <c r="B336" s="44"/>
      <c r="C336" s="44"/>
      <c r="D336" s="44"/>
      <c r="E336" s="44"/>
      <c r="F336" s="44"/>
    </row>
    <row r="337" spans="1:6" ht="12.75">
      <c r="A337" s="44"/>
      <c r="B337" s="44"/>
      <c r="C337" s="44"/>
      <c r="D337" s="44"/>
      <c r="E337" s="44"/>
      <c r="F337" s="44"/>
    </row>
    <row r="338" spans="1:6" ht="12.75">
      <c r="A338" s="44"/>
      <c r="B338" s="44"/>
      <c r="C338" s="44"/>
      <c r="D338" s="44"/>
      <c r="E338" s="44"/>
      <c r="F338" s="44"/>
    </row>
    <row r="339" spans="1:6" ht="12.75">
      <c r="A339" s="44"/>
      <c r="B339" s="44"/>
      <c r="C339" s="44"/>
      <c r="D339" s="44"/>
      <c r="E339" s="44"/>
      <c r="F339" s="44"/>
    </row>
    <row r="340" spans="1:6" ht="12.75">
      <c r="A340" s="44"/>
      <c r="B340" s="44"/>
      <c r="C340" s="44"/>
      <c r="D340" s="44"/>
      <c r="E340" s="44"/>
      <c r="F340" s="44"/>
    </row>
    <row r="341" spans="1:6" ht="12.75">
      <c r="A341" s="44"/>
      <c r="B341" s="44"/>
      <c r="C341" s="44"/>
      <c r="D341" s="44"/>
      <c r="E341" s="44"/>
      <c r="F341" s="44"/>
    </row>
    <row r="342" spans="1:6" ht="12.75">
      <c r="A342" s="44"/>
      <c r="B342" s="44"/>
      <c r="C342" s="44"/>
      <c r="D342" s="44"/>
      <c r="E342" s="44"/>
      <c r="F342" s="44"/>
    </row>
    <row r="343" spans="1:6" ht="12.75">
      <c r="A343" s="44"/>
      <c r="B343" s="44"/>
      <c r="C343" s="44"/>
      <c r="D343" s="44"/>
      <c r="E343" s="44"/>
      <c r="F343" s="44"/>
    </row>
    <row r="344" spans="1:6" ht="12.75">
      <c r="A344" s="44"/>
      <c r="B344" s="44"/>
      <c r="C344" s="44"/>
      <c r="D344" s="44"/>
      <c r="E344" s="44"/>
      <c r="F344" s="44"/>
    </row>
    <row r="345" spans="1:6" ht="12.75">
      <c r="A345" s="44"/>
      <c r="B345" s="44"/>
      <c r="C345" s="44"/>
      <c r="D345" s="44"/>
      <c r="E345" s="44"/>
      <c r="F345" s="44"/>
    </row>
    <row r="346" spans="1:6" ht="12.75">
      <c r="A346" s="44"/>
      <c r="B346" s="44"/>
      <c r="C346" s="44"/>
      <c r="D346" s="44"/>
      <c r="E346" s="44"/>
      <c r="F346" s="44"/>
    </row>
    <row r="347" spans="1:6" ht="12.75">
      <c r="A347" s="44"/>
      <c r="B347" s="44"/>
      <c r="C347" s="44"/>
      <c r="D347" s="44"/>
      <c r="E347" s="44"/>
      <c r="F347" s="44"/>
    </row>
    <row r="348" spans="1:6" ht="12.75">
      <c r="A348" s="44"/>
      <c r="B348" s="44"/>
      <c r="C348" s="44"/>
      <c r="D348" s="44"/>
      <c r="E348" s="44"/>
      <c r="F348" s="44"/>
    </row>
    <row r="349" spans="1:6" ht="12.75">
      <c r="A349" s="44"/>
      <c r="B349" s="44"/>
      <c r="C349" s="44"/>
      <c r="D349" s="44"/>
      <c r="E349" s="44"/>
      <c r="F349" s="44"/>
    </row>
    <row r="350" spans="1:6" ht="12.75">
      <c r="A350" s="44"/>
      <c r="B350" s="44"/>
      <c r="C350" s="44"/>
      <c r="D350" s="44"/>
      <c r="E350" s="44"/>
      <c r="F350" s="44"/>
    </row>
    <row r="351" spans="1:6" ht="12.75">
      <c r="A351" s="44"/>
      <c r="B351" s="44"/>
      <c r="C351" s="44"/>
      <c r="D351" s="44"/>
      <c r="E351" s="44"/>
      <c r="F351" s="44"/>
    </row>
    <row r="352" spans="1:6" ht="12.75">
      <c r="A352" s="44"/>
      <c r="B352" s="44"/>
      <c r="C352" s="44"/>
      <c r="D352" s="44"/>
      <c r="E352" s="44"/>
      <c r="F352" s="44"/>
    </row>
    <row r="353" spans="1:6" ht="12.75">
      <c r="A353" s="44"/>
      <c r="B353" s="44"/>
      <c r="C353" s="44"/>
      <c r="D353" s="44"/>
      <c r="E353" s="44"/>
      <c r="F353" s="44"/>
    </row>
    <row r="354" spans="1:6" ht="12.75">
      <c r="A354" s="44"/>
      <c r="B354" s="44"/>
      <c r="C354" s="44"/>
      <c r="D354" s="44"/>
      <c r="E354" s="44"/>
      <c r="F354" s="44"/>
    </row>
    <row r="355" spans="1:6" ht="12.75">
      <c r="A355" s="44"/>
      <c r="B355" s="44"/>
      <c r="C355" s="44"/>
      <c r="D355" s="44"/>
      <c r="E355" s="44"/>
      <c r="F355" s="44"/>
    </row>
    <row r="356" spans="1:6" ht="12.75">
      <c r="A356" s="44"/>
      <c r="B356" s="44"/>
      <c r="C356" s="44"/>
      <c r="D356" s="44"/>
      <c r="E356" s="44"/>
      <c r="F356" s="44"/>
    </row>
    <row r="357" spans="1:6" ht="12.75">
      <c r="A357" s="44"/>
      <c r="B357" s="44"/>
      <c r="C357" s="44"/>
      <c r="D357" s="44"/>
      <c r="E357" s="44"/>
      <c r="F357" s="44"/>
    </row>
    <row r="358" spans="1:6" ht="12.75">
      <c r="A358" s="44"/>
      <c r="B358" s="44"/>
      <c r="C358" s="44"/>
      <c r="D358" s="44"/>
      <c r="E358" s="44"/>
      <c r="F358" s="44"/>
    </row>
    <row r="359" spans="1:6" ht="12.75">
      <c r="A359" s="44"/>
      <c r="B359" s="44"/>
      <c r="C359" s="44"/>
      <c r="D359" s="44"/>
      <c r="E359" s="44"/>
      <c r="F359" s="44"/>
    </row>
    <row r="360" spans="1:6" ht="12.75">
      <c r="A360" s="44"/>
      <c r="B360" s="44"/>
      <c r="C360" s="44"/>
      <c r="D360" s="44"/>
      <c r="E360" s="44"/>
      <c r="F360" s="44"/>
    </row>
    <row r="361" spans="1:6" ht="12.75">
      <c r="A361" s="44"/>
      <c r="B361" s="44"/>
      <c r="C361" s="44"/>
      <c r="D361" s="44"/>
      <c r="E361" s="44"/>
      <c r="F361" s="44"/>
    </row>
    <row r="362" spans="1:6" ht="12.75">
      <c r="A362" s="44"/>
      <c r="B362" s="44"/>
      <c r="C362" s="44"/>
      <c r="D362" s="44"/>
      <c r="E362" s="44"/>
      <c r="F362" s="44"/>
    </row>
    <row r="363" spans="1:6" ht="12.75">
      <c r="A363" s="44"/>
      <c r="B363" s="44"/>
      <c r="C363" s="44"/>
      <c r="D363" s="44"/>
      <c r="E363" s="44"/>
      <c r="F363" s="44"/>
    </row>
    <row r="364" spans="1:6" ht="12.75">
      <c r="A364" s="44"/>
      <c r="B364" s="44"/>
      <c r="C364" s="44"/>
      <c r="D364" s="44"/>
      <c r="E364" s="44"/>
      <c r="F364" s="44"/>
    </row>
    <row r="365" spans="1:6" ht="12.75">
      <c r="A365" s="44"/>
      <c r="B365" s="44"/>
      <c r="C365" s="44"/>
      <c r="D365" s="44"/>
      <c r="E365" s="44"/>
      <c r="F365" s="44"/>
    </row>
    <row r="366" spans="1:6" ht="12.75">
      <c r="A366" s="44"/>
      <c r="B366" s="44"/>
      <c r="C366" s="44"/>
      <c r="D366" s="44"/>
      <c r="E366" s="44"/>
      <c r="F366" s="44"/>
    </row>
    <row r="367" spans="1:6" ht="12.75">
      <c r="A367" s="44"/>
      <c r="B367" s="44"/>
      <c r="C367" s="44"/>
      <c r="D367" s="44"/>
      <c r="E367" s="44"/>
      <c r="F367" s="44"/>
    </row>
    <row r="368" spans="1:6" ht="12.75">
      <c r="A368" s="44"/>
      <c r="B368" s="44"/>
      <c r="C368" s="44"/>
      <c r="D368" s="44"/>
      <c r="E368" s="44"/>
      <c r="F368" s="44"/>
    </row>
    <row r="369" spans="1:6" ht="12.75">
      <c r="A369" s="44"/>
      <c r="B369" s="44"/>
      <c r="C369" s="44"/>
      <c r="D369" s="44"/>
      <c r="E369" s="44"/>
      <c r="F369" s="44"/>
    </row>
    <row r="370" spans="1:6" ht="12.75">
      <c r="A370" s="44"/>
      <c r="B370" s="44"/>
      <c r="C370" s="44"/>
      <c r="D370" s="44"/>
      <c r="E370" s="44"/>
      <c r="F370" s="44"/>
    </row>
    <row r="371" spans="1:6" ht="12.75">
      <c r="A371" s="44"/>
      <c r="B371" s="44"/>
      <c r="C371" s="44"/>
      <c r="D371" s="44"/>
      <c r="E371" s="44"/>
      <c r="F371" s="44"/>
    </row>
    <row r="372" spans="1:6" ht="12.75">
      <c r="A372" s="44"/>
      <c r="B372" s="44"/>
      <c r="C372" s="44"/>
      <c r="D372" s="44"/>
      <c r="E372" s="44"/>
      <c r="F372" s="44"/>
    </row>
    <row r="373" spans="1:6" ht="12.75">
      <c r="A373" s="44"/>
      <c r="B373" s="44"/>
      <c r="C373" s="44"/>
      <c r="D373" s="44"/>
      <c r="E373" s="44"/>
      <c r="F373" s="44"/>
    </row>
    <row r="374" spans="1:6" ht="12.75">
      <c r="A374" s="44"/>
      <c r="B374" s="44"/>
      <c r="C374" s="44"/>
      <c r="D374" s="44"/>
      <c r="E374" s="44"/>
      <c r="F374" s="44"/>
    </row>
    <row r="375" spans="1:6" ht="12.75">
      <c r="A375" s="44"/>
      <c r="B375" s="44"/>
      <c r="C375" s="44"/>
      <c r="D375" s="44"/>
      <c r="E375" s="44"/>
      <c r="F375" s="44"/>
    </row>
    <row r="376" spans="1:6" ht="12.75">
      <c r="A376" s="44"/>
      <c r="B376" s="44"/>
      <c r="C376" s="44"/>
      <c r="D376" s="44"/>
      <c r="E376" s="44"/>
      <c r="F376" s="44"/>
    </row>
    <row r="377" spans="1:6" ht="12.75">
      <c r="A377" s="44"/>
      <c r="B377" s="44"/>
      <c r="C377" s="44"/>
      <c r="D377" s="44"/>
      <c r="E377" s="44"/>
      <c r="F377" s="44"/>
    </row>
    <row r="378" spans="1:6" ht="12.75">
      <c r="A378" s="44"/>
      <c r="B378" s="44"/>
      <c r="C378" s="44"/>
      <c r="D378" s="44"/>
      <c r="E378" s="44"/>
      <c r="F378" s="44"/>
    </row>
    <row r="379" spans="1:6" ht="12.75">
      <c r="A379" s="44"/>
      <c r="B379" s="44"/>
      <c r="C379" s="44"/>
      <c r="D379" s="44"/>
      <c r="E379" s="44"/>
      <c r="F379" s="44"/>
    </row>
    <row r="380" spans="1:6" ht="12.75">
      <c r="A380" s="44"/>
      <c r="B380" s="44"/>
      <c r="C380" s="44"/>
      <c r="D380" s="44"/>
      <c r="E380" s="44"/>
      <c r="F380" s="44"/>
    </row>
    <row r="381" spans="1:6" ht="12.75">
      <c r="A381" s="44"/>
      <c r="B381" s="44"/>
      <c r="C381" s="44"/>
      <c r="D381" s="44"/>
      <c r="E381" s="44"/>
      <c r="F381" s="44"/>
    </row>
    <row r="382" spans="1:6" ht="12.75">
      <c r="A382" s="44"/>
      <c r="B382" s="44"/>
      <c r="C382" s="44"/>
      <c r="D382" s="44"/>
      <c r="E382" s="44"/>
      <c r="F382" s="44"/>
    </row>
    <row r="383" spans="1:6" ht="12.75">
      <c r="A383" s="44"/>
      <c r="B383" s="44"/>
      <c r="C383" s="44"/>
      <c r="D383" s="44"/>
      <c r="E383" s="44"/>
      <c r="F383" s="44"/>
    </row>
    <row r="384" spans="1:6" ht="12.75">
      <c r="A384" s="44"/>
      <c r="B384" s="44"/>
      <c r="C384" s="44"/>
      <c r="D384" s="44"/>
      <c r="E384" s="44"/>
      <c r="F384" s="44"/>
    </row>
    <row r="385" spans="1:6" ht="12.75">
      <c r="A385" s="44"/>
      <c r="B385" s="44"/>
      <c r="C385" s="44"/>
      <c r="D385" s="44"/>
      <c r="E385" s="44"/>
      <c r="F385" s="44"/>
    </row>
    <row r="386" spans="1:6" ht="12.75">
      <c r="A386" s="44"/>
      <c r="B386" s="44"/>
      <c r="C386" s="44"/>
      <c r="D386" s="44"/>
      <c r="E386" s="44"/>
      <c r="F386" s="44"/>
    </row>
    <row r="387" spans="1:6" ht="12.75">
      <c r="A387" s="44"/>
      <c r="B387" s="44"/>
      <c r="C387" s="44"/>
      <c r="D387" s="44"/>
      <c r="E387" s="44"/>
      <c r="F387" s="44"/>
    </row>
    <row r="388" spans="1:6" ht="12.75">
      <c r="A388" s="44"/>
      <c r="B388" s="44"/>
      <c r="C388" s="44"/>
      <c r="D388" s="44"/>
      <c r="E388" s="44"/>
      <c r="F388" s="44"/>
    </row>
    <row r="389" spans="1:6" ht="12.75">
      <c r="A389" s="44"/>
      <c r="B389" s="44"/>
      <c r="C389" s="44"/>
      <c r="D389" s="44"/>
      <c r="E389" s="44"/>
      <c r="F389" s="44"/>
    </row>
    <row r="390" spans="1:6" ht="12.75">
      <c r="A390" s="44"/>
      <c r="B390" s="44"/>
      <c r="C390" s="44"/>
      <c r="D390" s="44"/>
      <c r="E390" s="44"/>
      <c r="F390" s="44"/>
    </row>
    <row r="391" spans="1:6" ht="12.75">
      <c r="A391" s="44"/>
      <c r="B391" s="44"/>
      <c r="C391" s="44"/>
      <c r="D391" s="44"/>
      <c r="E391" s="44"/>
      <c r="F391" s="44"/>
    </row>
    <row r="392" spans="1:6" ht="12.75">
      <c r="A392" s="44"/>
      <c r="B392" s="44"/>
      <c r="C392" s="44"/>
      <c r="D392" s="44"/>
      <c r="E392" s="44"/>
      <c r="F392" s="44"/>
    </row>
    <row r="393" spans="1:6" ht="12.75">
      <c r="A393" s="44"/>
      <c r="B393" s="44"/>
      <c r="C393" s="44"/>
      <c r="D393" s="44"/>
      <c r="E393" s="44"/>
      <c r="F393" s="44"/>
    </row>
  </sheetData>
  <sheetProtection/>
  <mergeCells count="1">
    <mergeCell ref="A3:H3"/>
  </mergeCells>
  <printOptions/>
  <pageMargins left="0.7480314960629921" right="0.1968503937007874" top="0.16" bottom="0.1968503937007874" header="0.15748031496062992" footer="0.196850393700787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2.8515625" style="417" customWidth="1"/>
    <col min="2" max="2" width="13.28125" style="417" customWidth="1"/>
    <col min="3" max="3" width="13.57421875" style="417" customWidth="1"/>
    <col min="4" max="4" width="13.8515625" style="417" customWidth="1"/>
    <col min="5" max="5" width="13.140625" style="417" customWidth="1"/>
    <col min="6" max="16384" width="9.140625" style="417" customWidth="1"/>
  </cols>
  <sheetData>
    <row r="2" spans="1:5" s="424" customFormat="1" ht="34.5" customHeight="1">
      <c r="A2" s="605" t="s">
        <v>294</v>
      </c>
      <c r="B2" s="605"/>
      <c r="C2" s="605"/>
      <c r="D2" s="605"/>
      <c r="E2" s="605"/>
    </row>
    <row r="3" ht="16.5" thickBot="1">
      <c r="E3" s="425" t="s">
        <v>796</v>
      </c>
    </row>
    <row r="4" spans="1:6" s="434" customFormat="1" ht="60.75" thickBot="1">
      <c r="A4" s="430" t="s">
        <v>115</v>
      </c>
      <c r="B4" s="431" t="s">
        <v>289</v>
      </c>
      <c r="C4" s="431" t="s">
        <v>290</v>
      </c>
      <c r="D4" s="431" t="s">
        <v>291</v>
      </c>
      <c r="E4" s="432" t="s">
        <v>292</v>
      </c>
      <c r="F4" s="433"/>
    </row>
    <row r="5" spans="1:5" s="416" customFormat="1" ht="22.5" customHeight="1">
      <c r="A5" s="426" t="s">
        <v>121</v>
      </c>
      <c r="B5" s="418">
        <f>SUM('Анал.табл.'!E13)</f>
        <v>282477</v>
      </c>
      <c r="C5" s="418">
        <f>SUM(B5/B16%)</f>
        <v>8.029289595032475</v>
      </c>
      <c r="D5" s="418">
        <f>SUM('Анал.табл.'!I13)</f>
        <v>228596.79999999996</v>
      </c>
      <c r="E5" s="419">
        <f>SUM(D5/D16%)</f>
        <v>10.120376166277891</v>
      </c>
    </row>
    <row r="6" spans="1:5" s="416" customFormat="1" ht="27" customHeight="1">
      <c r="A6" s="427" t="s">
        <v>285</v>
      </c>
      <c r="B6" s="420">
        <f>SUM('Анал.табл.'!E42)</f>
        <v>154376.4</v>
      </c>
      <c r="C6" s="418">
        <f>SUM(B6/B16%)</f>
        <v>4.388084064325843</v>
      </c>
      <c r="D6" s="420">
        <f>SUM('Анал.табл.'!I42)</f>
        <v>91754.20000000001</v>
      </c>
      <c r="E6" s="419">
        <f>SUM(D6/D16%)</f>
        <v>4.062117312385367</v>
      </c>
    </row>
    <row r="7" spans="1:5" s="416" customFormat="1" ht="20.25" customHeight="1">
      <c r="A7" s="428" t="s">
        <v>300</v>
      </c>
      <c r="B7" s="420">
        <f>SUM('Анал.табл.'!E63)</f>
        <v>76228.5</v>
      </c>
      <c r="C7" s="418">
        <f>SUM(B7/B16%)</f>
        <v>2.1667629644004043</v>
      </c>
      <c r="D7" s="420">
        <v>44526.9</v>
      </c>
      <c r="E7" s="419">
        <f>SUM(D7/D16%)</f>
        <v>1.9712829642332663</v>
      </c>
    </row>
    <row r="8" spans="1:5" s="416" customFormat="1" ht="20.25" customHeight="1">
      <c r="A8" s="428" t="s">
        <v>320</v>
      </c>
      <c r="B8" s="420">
        <f>SUM('Анал.табл.'!E120)</f>
        <v>460013.30000000005</v>
      </c>
      <c r="C8" s="418">
        <f>SUM(B8/B16%)</f>
        <v>13.075684049556433</v>
      </c>
      <c r="D8" s="420">
        <f>SUM('Анал.табл.'!I120)</f>
        <v>327745.8</v>
      </c>
      <c r="E8" s="419">
        <f>SUM(D8/D16%)</f>
        <v>14.50987407924206</v>
      </c>
    </row>
    <row r="9" spans="1:5" s="416" customFormat="1" ht="22.5" customHeight="1">
      <c r="A9" s="428" t="s">
        <v>331</v>
      </c>
      <c r="B9" s="420">
        <f>SUM('Анал.табл.'!E158)</f>
        <v>1530333</v>
      </c>
      <c r="C9" s="418">
        <f>SUM(B9/B16%)</f>
        <v>43.49907013255887</v>
      </c>
      <c r="D9" s="420">
        <f>SUM('Анал.табл.'!I158)</f>
        <v>964540.9</v>
      </c>
      <c r="E9" s="419">
        <f>SUM(D9/D16%)</f>
        <v>42.701895808516255</v>
      </c>
    </row>
    <row r="10" spans="1:5" s="416" customFormat="1" ht="19.5" customHeight="1">
      <c r="A10" s="428" t="s">
        <v>286</v>
      </c>
      <c r="B10" s="420">
        <f>SUM('Анал.табл.'!E298)</f>
        <v>224174.9</v>
      </c>
      <c r="C10" s="418">
        <f>SUM(B10/B16%)</f>
        <v>6.372076990471597</v>
      </c>
      <c r="D10" s="420">
        <f>SUM('Анал.табл.'!I298)</f>
        <v>111644.3</v>
      </c>
      <c r="E10" s="419">
        <f>SUM(D10/D16%)</f>
        <v>4.942686480391585</v>
      </c>
    </row>
    <row r="11" spans="1:5" s="416" customFormat="1" ht="24.75" customHeight="1">
      <c r="A11" s="428" t="s">
        <v>287</v>
      </c>
      <c r="B11" s="420">
        <f>SUM('Анал.табл.'!E340)</f>
        <v>543542.1000000001</v>
      </c>
      <c r="C11" s="418">
        <f>SUM(B11/B16%)</f>
        <v>15.449954962676966</v>
      </c>
      <c r="D11" s="420">
        <f>SUM('Анал.табл.'!I340)</f>
        <v>334681.9</v>
      </c>
      <c r="E11" s="419">
        <f>SUM(D11/D16%)</f>
        <v>14.816947236551874</v>
      </c>
    </row>
    <row r="12" spans="1:5" s="416" customFormat="1" ht="24.75" customHeight="1">
      <c r="A12" s="428" t="s">
        <v>288</v>
      </c>
      <c r="B12" s="420">
        <f>SUM('Анал.табл.'!E364)</f>
        <v>161347</v>
      </c>
      <c r="C12" s="418">
        <f>SUM(B12/B16%)</f>
        <v>4.586220429591452</v>
      </c>
      <c r="D12" s="420">
        <f>SUM('Анал.табл.'!I364)</f>
        <v>107192.00000000001</v>
      </c>
      <c r="E12" s="419">
        <f>SUM(D12/D16%)</f>
        <v>4.745575449943569</v>
      </c>
    </row>
    <row r="13" spans="1:5" s="416" customFormat="1" ht="32.25" customHeight="1">
      <c r="A13" s="428" t="s">
        <v>404</v>
      </c>
      <c r="B13" s="420">
        <f>SUM('Анал.табл.'!E393)</f>
        <v>76108.3</v>
      </c>
      <c r="C13" s="418">
        <f>SUM(B13/B16%)</f>
        <v>2.163346330092751</v>
      </c>
      <c r="D13" s="420">
        <f>SUM('Анал.табл.'!I393)</f>
        <v>40808.7</v>
      </c>
      <c r="E13" s="419">
        <f>SUM(D13/D16%)</f>
        <v>1.8066718119273089</v>
      </c>
    </row>
    <row r="14" spans="1:5" s="416" customFormat="1" ht="31.5" customHeight="1">
      <c r="A14" s="428" t="s">
        <v>430</v>
      </c>
      <c r="B14" s="420">
        <f>SUM('Анал.табл.'!E405)</f>
        <v>8588.6</v>
      </c>
      <c r="C14" s="418">
        <f>SUM(B14/B16%)</f>
        <v>0.24412733290107128</v>
      </c>
      <c r="D14" s="420">
        <f>SUM('Анал.табл.'!I405)</f>
        <v>6397.3</v>
      </c>
      <c r="E14" s="419">
        <f>SUM(D14/D16%)</f>
        <v>0.28321954834245083</v>
      </c>
    </row>
    <row r="15" spans="1:5" s="416" customFormat="1" ht="30.75" customHeight="1" thickBot="1">
      <c r="A15" s="429" t="s">
        <v>433</v>
      </c>
      <c r="B15" s="421">
        <f>SUM('Анал.табл.'!E408)</f>
        <v>893</v>
      </c>
      <c r="C15" s="418">
        <f>SUM(B15/B16%)</f>
        <v>0.02538314839213104</v>
      </c>
      <c r="D15" s="421">
        <f>SUM('Анал.табл.'!I408)</f>
        <v>888.9</v>
      </c>
      <c r="E15" s="419">
        <f>SUM(D15/D16%)</f>
        <v>0.039353142188361424</v>
      </c>
    </row>
    <row r="16" spans="1:5" s="424" customFormat="1" ht="24" customHeight="1" thickBot="1">
      <c r="A16" s="422" t="s">
        <v>293</v>
      </c>
      <c r="B16" s="423">
        <f>SUM(B5:B15)</f>
        <v>3518082.1</v>
      </c>
      <c r="C16" s="423">
        <f>SUM(C5:C15)</f>
        <v>100</v>
      </c>
      <c r="D16" s="423">
        <f>SUM(D5:D15)</f>
        <v>2258777.7</v>
      </c>
      <c r="E16" s="423">
        <f>SUM(E5:E15)</f>
        <v>99.99999999999997</v>
      </c>
    </row>
    <row r="19" spans="1:3" s="416" customFormat="1" ht="12.75">
      <c r="A19" s="416" t="s">
        <v>295</v>
      </c>
      <c r="C19" s="416" t="s">
        <v>296</v>
      </c>
    </row>
    <row r="20" spans="1:3" s="416" customFormat="1" ht="29.25" customHeight="1">
      <c r="A20" s="416" t="s">
        <v>297</v>
      </c>
      <c r="C20" s="416" t="s">
        <v>298</v>
      </c>
    </row>
  </sheetData>
  <sheetProtection/>
  <mergeCells count="1">
    <mergeCell ref="A2:E2"/>
  </mergeCells>
  <printOptions/>
  <pageMargins left="0.7086614173228347" right="0.7086614173228347" top="0.3" bottom="0.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61"/>
  <sheetViews>
    <sheetView view="pageBreakPreview" zoomScale="60" zoomScalePageLayoutView="0" workbookViewId="0" topLeftCell="A4">
      <selection activeCell="A46" sqref="A46"/>
    </sheetView>
  </sheetViews>
  <sheetFormatPr defaultColWidth="9.140625" defaultRowHeight="12.75"/>
  <cols>
    <col min="1" max="1" width="74.7109375" style="2" customWidth="1"/>
    <col min="2" max="3" width="9.140625" style="2" customWidth="1"/>
    <col min="4" max="4" width="15.421875" style="2" customWidth="1"/>
    <col min="5" max="5" width="13.421875" style="2" customWidth="1"/>
    <col min="6" max="6" width="12.421875" style="2" customWidth="1"/>
    <col min="7" max="16384" width="9.140625" style="2" customWidth="1"/>
  </cols>
  <sheetData>
    <row r="1" spans="1:4" ht="5.25" customHeight="1">
      <c r="A1" s="1"/>
      <c r="B1" s="1"/>
      <c r="C1" s="1"/>
      <c r="D1" s="1"/>
    </row>
    <row r="2" spans="1:6" ht="18" customHeight="1">
      <c r="A2" s="606" t="s">
        <v>171</v>
      </c>
      <c r="B2" s="606"/>
      <c r="C2" s="606"/>
      <c r="D2" s="606"/>
      <c r="E2" s="606"/>
      <c r="F2" s="606"/>
    </row>
    <row r="3" spans="1:6" ht="16.5" customHeight="1">
      <c r="A3" s="606" t="s">
        <v>534</v>
      </c>
      <c r="B3" s="606"/>
      <c r="C3" s="606"/>
      <c r="D3" s="606"/>
      <c r="E3" s="606"/>
      <c r="F3" s="606"/>
    </row>
    <row r="4" spans="1:6" ht="15.75">
      <c r="A4" s="606" t="s">
        <v>9</v>
      </c>
      <c r="B4" s="606"/>
      <c r="C4" s="606"/>
      <c r="D4" s="606"/>
      <c r="E4" s="606"/>
      <c r="F4" s="606"/>
    </row>
    <row r="5" spans="1:6" ht="16.5" thickBot="1">
      <c r="A5" s="1"/>
      <c r="B5" s="1"/>
      <c r="C5" s="1"/>
      <c r="F5" s="360" t="s">
        <v>535</v>
      </c>
    </row>
    <row r="6" spans="1:6" s="48" customFormat="1" ht="63" customHeight="1" thickBot="1">
      <c r="A6" s="347" t="s">
        <v>536</v>
      </c>
      <c r="B6" s="348" t="s">
        <v>537</v>
      </c>
      <c r="C6" s="348" t="s">
        <v>538</v>
      </c>
      <c r="D6" s="349" t="s">
        <v>5</v>
      </c>
      <c r="E6" s="350" t="s">
        <v>4</v>
      </c>
      <c r="F6" s="351" t="s">
        <v>55</v>
      </c>
    </row>
    <row r="7" spans="1:6" s="357" customFormat="1" ht="12" thickBot="1">
      <c r="A7" s="352">
        <v>1</v>
      </c>
      <c r="B7" s="353">
        <v>2</v>
      </c>
      <c r="C7" s="353">
        <v>3</v>
      </c>
      <c r="D7" s="354">
        <v>4</v>
      </c>
      <c r="E7" s="355">
        <v>5</v>
      </c>
      <c r="F7" s="356">
        <v>6</v>
      </c>
    </row>
    <row r="8" spans="1:6" ht="17.25" customHeight="1">
      <c r="A8" s="3" t="s">
        <v>539</v>
      </c>
      <c r="B8" s="4" t="s">
        <v>466</v>
      </c>
      <c r="C8" s="4"/>
      <c r="D8" s="64">
        <f>SUM(D9:D15)</f>
        <v>282477</v>
      </c>
      <c r="E8" s="64">
        <f>SUM(E9:E15)</f>
        <v>228596.8</v>
      </c>
      <c r="F8" s="358">
        <f>E8*100/D8</f>
        <v>80.92580988894672</v>
      </c>
    </row>
    <row r="9" spans="1:6" ht="33" customHeight="1">
      <c r="A9" s="5" t="s">
        <v>540</v>
      </c>
      <c r="B9" s="6" t="s">
        <v>466</v>
      </c>
      <c r="C9" s="6" t="s">
        <v>468</v>
      </c>
      <c r="D9" s="65">
        <v>3833.8</v>
      </c>
      <c r="E9" s="329">
        <f>SUM('Анал.табл.'!I14)</f>
        <v>3069</v>
      </c>
      <c r="F9" s="328">
        <f aca="true" t="shared" si="0" ref="F9:F56">E9*100/D9</f>
        <v>80.05112421096561</v>
      </c>
    </row>
    <row r="10" spans="1:6" ht="31.5" customHeight="1">
      <c r="A10" s="5" t="s">
        <v>541</v>
      </c>
      <c r="B10" s="6" t="s">
        <v>466</v>
      </c>
      <c r="C10" s="6" t="s">
        <v>469</v>
      </c>
      <c r="D10" s="65">
        <v>16874.9</v>
      </c>
      <c r="E10" s="329">
        <f>SUM('Анал.табл.'!I16)</f>
        <v>10872.8</v>
      </c>
      <c r="F10" s="328">
        <f t="shared" si="0"/>
        <v>64.43178922541763</v>
      </c>
    </row>
    <row r="11" spans="1:6" ht="33" customHeight="1">
      <c r="A11" s="5" t="s">
        <v>542</v>
      </c>
      <c r="B11" s="6" t="s">
        <v>466</v>
      </c>
      <c r="C11" s="6" t="s">
        <v>495</v>
      </c>
      <c r="D11" s="65">
        <v>171282.1</v>
      </c>
      <c r="E11" s="329">
        <f>SUM('Анал.табл.'!I20)</f>
        <v>140466.9</v>
      </c>
      <c r="F11" s="328">
        <f t="shared" si="0"/>
        <v>82.00909493753288</v>
      </c>
    </row>
    <row r="12" spans="1:6" ht="15.75" customHeight="1">
      <c r="A12" s="5" t="s">
        <v>135</v>
      </c>
      <c r="B12" s="6" t="s">
        <v>466</v>
      </c>
      <c r="C12" s="6" t="s">
        <v>373</v>
      </c>
      <c r="D12" s="65">
        <v>2.2</v>
      </c>
      <c r="E12" s="329">
        <f>SUM('Анал.табл.'!I22)</f>
        <v>0</v>
      </c>
      <c r="F12" s="328">
        <f t="shared" si="0"/>
        <v>0</v>
      </c>
    </row>
    <row r="13" spans="1:6" ht="28.5" customHeight="1">
      <c r="A13" s="5" t="s">
        <v>543</v>
      </c>
      <c r="B13" s="6" t="s">
        <v>466</v>
      </c>
      <c r="C13" s="6" t="s">
        <v>496</v>
      </c>
      <c r="D13" s="65">
        <v>37849.9</v>
      </c>
      <c r="E13" s="329">
        <f>SUM('Анал.табл.'!I24)</f>
        <v>32202.4</v>
      </c>
      <c r="F13" s="328">
        <f t="shared" si="0"/>
        <v>85.07922081696384</v>
      </c>
    </row>
    <row r="14" spans="1:6" ht="18" customHeight="1">
      <c r="A14" s="5" t="s">
        <v>544</v>
      </c>
      <c r="B14" s="6" t="s">
        <v>466</v>
      </c>
      <c r="C14" s="6">
        <v>11</v>
      </c>
      <c r="D14" s="65">
        <v>1246.3</v>
      </c>
      <c r="E14" s="329">
        <f>SUM('Анал.табл.'!I28)</f>
        <v>0</v>
      </c>
      <c r="F14" s="328">
        <f t="shared" si="0"/>
        <v>0</v>
      </c>
    </row>
    <row r="15" spans="1:6" ht="18" customHeight="1">
      <c r="A15" s="5" t="s">
        <v>147</v>
      </c>
      <c r="B15" s="6" t="s">
        <v>466</v>
      </c>
      <c r="C15" s="6">
        <v>13</v>
      </c>
      <c r="D15" s="65">
        <v>51387.8</v>
      </c>
      <c r="E15" s="329">
        <f>SUM('Анал.табл.'!I30)</f>
        <v>41985.7</v>
      </c>
      <c r="F15" s="328">
        <f t="shared" si="0"/>
        <v>81.70363393645962</v>
      </c>
    </row>
    <row r="16" spans="1:6" ht="19.5" customHeight="1">
      <c r="A16" s="7" t="s">
        <v>545</v>
      </c>
      <c r="B16" s="8" t="s">
        <v>469</v>
      </c>
      <c r="C16" s="8"/>
      <c r="D16" s="66">
        <f>SUM(D17+D18+D19)</f>
        <v>154376.40000000002</v>
      </c>
      <c r="E16" s="66">
        <f>SUM(E17+E18+E19)</f>
        <v>91754.20000000001</v>
      </c>
      <c r="F16" s="358">
        <f t="shared" si="0"/>
        <v>59.43538001922574</v>
      </c>
    </row>
    <row r="17" spans="1:6" ht="18" customHeight="1">
      <c r="A17" s="5" t="s">
        <v>546</v>
      </c>
      <c r="B17" s="6" t="s">
        <v>469</v>
      </c>
      <c r="C17" s="6" t="s">
        <v>468</v>
      </c>
      <c r="D17" s="65">
        <v>145277.2</v>
      </c>
      <c r="E17" s="329">
        <f>SUM('Анал.табл.'!I43)</f>
        <v>85214.40000000001</v>
      </c>
      <c r="F17" s="328">
        <f t="shared" si="0"/>
        <v>58.656416836227564</v>
      </c>
    </row>
    <row r="18" spans="1:6" ht="30" customHeight="1">
      <c r="A18" s="5" t="s">
        <v>164</v>
      </c>
      <c r="B18" s="6" t="s">
        <v>469</v>
      </c>
      <c r="C18" s="6" t="s">
        <v>372</v>
      </c>
      <c r="D18" s="65">
        <v>9009.2</v>
      </c>
      <c r="E18" s="329">
        <f>SUM('Анал.табл.'!I58)</f>
        <v>6539.8</v>
      </c>
      <c r="F18" s="328">
        <f t="shared" si="0"/>
        <v>72.59024108688895</v>
      </c>
    </row>
    <row r="19" spans="1:6" ht="18.75" customHeight="1">
      <c r="A19" s="54" t="s">
        <v>503</v>
      </c>
      <c r="B19" s="6" t="s">
        <v>469</v>
      </c>
      <c r="C19" s="6" t="s">
        <v>374</v>
      </c>
      <c r="D19" s="65">
        <v>90</v>
      </c>
      <c r="E19" s="329">
        <f>SUM('Анал.табл.'!I61)</f>
        <v>0</v>
      </c>
      <c r="F19" s="328">
        <f t="shared" si="0"/>
        <v>0</v>
      </c>
    </row>
    <row r="20" spans="1:6" ht="19.5" customHeight="1">
      <c r="A20" s="7" t="s">
        <v>547</v>
      </c>
      <c r="B20" s="8" t="s">
        <v>495</v>
      </c>
      <c r="C20" s="8"/>
      <c r="D20" s="66">
        <f>SUM(D22:D25)+D21</f>
        <v>76228.5</v>
      </c>
      <c r="E20" s="66">
        <f>SUM(E22:E25)+E21</f>
        <v>44526.9</v>
      </c>
      <c r="F20" s="358">
        <f t="shared" si="0"/>
        <v>58.412404809224896</v>
      </c>
    </row>
    <row r="21" spans="1:6" ht="19.5" customHeight="1">
      <c r="A21" s="54" t="s">
        <v>301</v>
      </c>
      <c r="B21" s="6" t="s">
        <v>495</v>
      </c>
      <c r="C21" s="6" t="s">
        <v>466</v>
      </c>
      <c r="D21" s="65">
        <v>7893.1</v>
      </c>
      <c r="E21" s="65">
        <f>SUM('Анал.табл.'!I64)</f>
        <v>2149.6</v>
      </c>
      <c r="F21" s="328">
        <f t="shared" si="0"/>
        <v>27.233913164662805</v>
      </c>
    </row>
    <row r="22" spans="1:6" ht="17.25" customHeight="1">
      <c r="A22" s="5" t="s">
        <v>303</v>
      </c>
      <c r="B22" s="6" t="s">
        <v>495</v>
      </c>
      <c r="C22" s="6" t="s">
        <v>373</v>
      </c>
      <c r="D22" s="65">
        <v>10067.1</v>
      </c>
      <c r="E22" s="329">
        <f>SUM('Анал.табл.'!I94)</f>
        <v>6405.2</v>
      </c>
      <c r="F22" s="328">
        <f t="shared" si="0"/>
        <v>63.625075741772704</v>
      </c>
    </row>
    <row r="23" spans="1:6" ht="17.25" customHeight="1">
      <c r="A23" s="5" t="s">
        <v>305</v>
      </c>
      <c r="B23" s="6" t="s">
        <v>495</v>
      </c>
      <c r="C23" s="6" t="s">
        <v>377</v>
      </c>
      <c r="D23" s="65">
        <v>5094.7</v>
      </c>
      <c r="E23" s="329">
        <f>SUM('Анал.табл.'!I98)</f>
        <v>1546.2</v>
      </c>
      <c r="F23" s="328">
        <f t="shared" si="0"/>
        <v>30.349186409405853</v>
      </c>
    </row>
    <row r="24" spans="1:6" ht="18" customHeight="1">
      <c r="A24" s="5" t="s">
        <v>308</v>
      </c>
      <c r="B24" s="6" t="s">
        <v>495</v>
      </c>
      <c r="C24" s="6">
        <v>10</v>
      </c>
      <c r="D24" s="65">
        <v>23396.6</v>
      </c>
      <c r="E24" s="329">
        <f>SUM('Анал.табл.'!I102)</f>
        <v>14919.300000000001</v>
      </c>
      <c r="F24" s="328">
        <f t="shared" si="0"/>
        <v>63.766957592128776</v>
      </c>
    </row>
    <row r="25" spans="1:6" ht="18" customHeight="1">
      <c r="A25" s="5" t="s">
        <v>316</v>
      </c>
      <c r="B25" s="6" t="s">
        <v>495</v>
      </c>
      <c r="C25" s="6">
        <v>12</v>
      </c>
      <c r="D25" s="65">
        <v>29777</v>
      </c>
      <c r="E25" s="329">
        <f>SUM('Анал.табл.'!I114)</f>
        <v>19506.6</v>
      </c>
      <c r="F25" s="328">
        <f t="shared" si="0"/>
        <v>65.50894986063068</v>
      </c>
    </row>
    <row r="26" spans="1:6" ht="19.5" customHeight="1">
      <c r="A26" s="7" t="s">
        <v>548</v>
      </c>
      <c r="B26" s="8" t="s">
        <v>373</v>
      </c>
      <c r="C26" s="8" t="s">
        <v>467</v>
      </c>
      <c r="D26" s="66">
        <f>SUM(D27:D29)</f>
        <v>460013.30000000005</v>
      </c>
      <c r="E26" s="66">
        <f>SUM(E27:E29)</f>
        <v>327745.8</v>
      </c>
      <c r="F26" s="358">
        <f t="shared" si="0"/>
        <v>71.24702698813273</v>
      </c>
    </row>
    <row r="27" spans="1:6" ht="20.25" customHeight="1">
      <c r="A27" s="5" t="s">
        <v>321</v>
      </c>
      <c r="B27" s="6" t="s">
        <v>373</v>
      </c>
      <c r="C27" s="6" t="s">
        <v>466</v>
      </c>
      <c r="D27" s="65">
        <v>223336.5</v>
      </c>
      <c r="E27" s="329">
        <f>SUM('Анал.табл.'!I121)</f>
        <v>174971.2</v>
      </c>
      <c r="F27" s="328">
        <f t="shared" si="0"/>
        <v>78.34420258220219</v>
      </c>
    </row>
    <row r="28" spans="1:6" ht="18" customHeight="1">
      <c r="A28" s="5" t="s">
        <v>323</v>
      </c>
      <c r="B28" s="6" t="s">
        <v>373</v>
      </c>
      <c r="C28" s="6" t="s">
        <v>468</v>
      </c>
      <c r="D28" s="65">
        <v>106512.4</v>
      </c>
      <c r="E28" s="329">
        <f>SUM('Анал.табл.'!I137)</f>
        <v>57535.899999999994</v>
      </c>
      <c r="F28" s="328">
        <f t="shared" si="0"/>
        <v>54.01802982563532</v>
      </c>
    </row>
    <row r="29" spans="1:6" ht="18" customHeight="1">
      <c r="A29" s="5" t="s">
        <v>328</v>
      </c>
      <c r="B29" s="6" t="s">
        <v>373</v>
      </c>
      <c r="C29" s="6" t="s">
        <v>469</v>
      </c>
      <c r="D29" s="65">
        <v>130164.4</v>
      </c>
      <c r="E29" s="329">
        <f>SUM('Анал.табл.'!I148)</f>
        <v>95238.7</v>
      </c>
      <c r="F29" s="328">
        <f t="shared" si="0"/>
        <v>73.16800907160483</v>
      </c>
    </row>
    <row r="30" spans="1:6" ht="18.75" customHeight="1">
      <c r="A30" s="7" t="s">
        <v>549</v>
      </c>
      <c r="B30" s="8" t="s">
        <v>378</v>
      </c>
      <c r="C30" s="8"/>
      <c r="D30" s="66">
        <f>SUM(D31+D32+D33+D34)</f>
        <v>1530303.9999999998</v>
      </c>
      <c r="E30" s="66">
        <f>SUM(E31+E32+E33+E34)</f>
        <v>964540.9</v>
      </c>
      <c r="F30" s="358">
        <f t="shared" si="0"/>
        <v>63.029365407134804</v>
      </c>
    </row>
    <row r="31" spans="1:6" ht="18.75" customHeight="1">
      <c r="A31" s="5" t="s">
        <v>332</v>
      </c>
      <c r="B31" s="6" t="s">
        <v>378</v>
      </c>
      <c r="C31" s="6" t="s">
        <v>466</v>
      </c>
      <c r="D31" s="65">
        <v>518170.1</v>
      </c>
      <c r="E31" s="329">
        <f>SUM('Анал.табл.'!I159)</f>
        <v>280117.1</v>
      </c>
      <c r="F31" s="328">
        <f t="shared" si="0"/>
        <v>54.05890845496488</v>
      </c>
    </row>
    <row r="32" spans="1:6" ht="18" customHeight="1">
      <c r="A32" s="5" t="s">
        <v>341</v>
      </c>
      <c r="B32" s="6" t="s">
        <v>378</v>
      </c>
      <c r="C32" s="6" t="s">
        <v>468</v>
      </c>
      <c r="D32" s="65">
        <v>820646.2</v>
      </c>
      <c r="E32" s="329">
        <f>SUM('Анал.табл.'!I188)</f>
        <v>541028.5</v>
      </c>
      <c r="F32" s="328">
        <f t="shared" si="0"/>
        <v>65.92713157021869</v>
      </c>
    </row>
    <row r="33" spans="1:6" ht="19.5" customHeight="1">
      <c r="A33" s="5" t="s">
        <v>359</v>
      </c>
      <c r="B33" s="6" t="s">
        <v>378</v>
      </c>
      <c r="C33" s="6" t="s">
        <v>378</v>
      </c>
      <c r="D33" s="65">
        <v>59726.9</v>
      </c>
      <c r="E33" s="329">
        <f>SUM('Анал.табл.'!I270)</f>
        <v>49805.3</v>
      </c>
      <c r="F33" s="328">
        <f t="shared" si="0"/>
        <v>83.38838948614443</v>
      </c>
    </row>
    <row r="34" spans="1:6" ht="19.5" customHeight="1">
      <c r="A34" s="5" t="s">
        <v>550</v>
      </c>
      <c r="B34" s="6" t="s">
        <v>378</v>
      </c>
      <c r="C34" s="6" t="s">
        <v>372</v>
      </c>
      <c r="D34" s="65">
        <v>131760.8</v>
      </c>
      <c r="E34" s="329">
        <f>SUM('Анал.табл.'!I233)</f>
        <v>93590.00000000001</v>
      </c>
      <c r="F34" s="328">
        <f t="shared" si="0"/>
        <v>71.03023053897671</v>
      </c>
    </row>
    <row r="35" spans="1:6" ht="18.75" customHeight="1">
      <c r="A35" s="7" t="s">
        <v>551</v>
      </c>
      <c r="B35" s="8" t="s">
        <v>377</v>
      </c>
      <c r="C35" s="8"/>
      <c r="D35" s="66">
        <f>SUM(D36)</f>
        <v>224174.9</v>
      </c>
      <c r="E35" s="66">
        <f>SUM(E36)</f>
        <v>111644.3</v>
      </c>
      <c r="F35" s="358">
        <f t="shared" si="0"/>
        <v>49.80231952818982</v>
      </c>
    </row>
    <row r="36" spans="1:6" ht="20.25" customHeight="1">
      <c r="A36" s="5" t="s">
        <v>364</v>
      </c>
      <c r="B36" s="6" t="s">
        <v>377</v>
      </c>
      <c r="C36" s="6" t="s">
        <v>466</v>
      </c>
      <c r="D36" s="65">
        <v>224174.9</v>
      </c>
      <c r="E36" s="329">
        <f>SUM('Анал.табл.'!I299)</f>
        <v>111644.3</v>
      </c>
      <c r="F36" s="328">
        <f t="shared" si="0"/>
        <v>49.80231952818982</v>
      </c>
    </row>
    <row r="37" spans="1:6" ht="19.5" customHeight="1">
      <c r="A37" s="7" t="s">
        <v>552</v>
      </c>
      <c r="B37" s="8" t="s">
        <v>372</v>
      </c>
      <c r="C37" s="8"/>
      <c r="D37" s="66">
        <f>SUM(D38:D41)</f>
        <v>543542.1</v>
      </c>
      <c r="E37" s="66">
        <f>SUM(E38:E41)</f>
        <v>334681.9</v>
      </c>
      <c r="F37" s="358">
        <f t="shared" si="0"/>
        <v>61.57423684384339</v>
      </c>
    </row>
    <row r="38" spans="1:6" ht="18.75" customHeight="1">
      <c r="A38" s="5" t="s">
        <v>382</v>
      </c>
      <c r="B38" s="6" t="s">
        <v>372</v>
      </c>
      <c r="C38" s="6" t="s">
        <v>466</v>
      </c>
      <c r="D38" s="65">
        <v>411281.9</v>
      </c>
      <c r="E38" s="329">
        <f>SUM('Анал.табл.'!I341)</f>
        <v>284115.60000000003</v>
      </c>
      <c r="F38" s="328">
        <f t="shared" si="0"/>
        <v>69.08050171913717</v>
      </c>
    </row>
    <row r="39" spans="1:6" ht="19.5" customHeight="1">
      <c r="A39" s="5" t="s">
        <v>385</v>
      </c>
      <c r="B39" s="6" t="s">
        <v>372</v>
      </c>
      <c r="C39" s="6" t="s">
        <v>468</v>
      </c>
      <c r="D39" s="65">
        <v>36958.8</v>
      </c>
      <c r="E39" s="329">
        <f>SUM('Анал.табл.'!I351)</f>
        <v>31336.3</v>
      </c>
      <c r="F39" s="328">
        <f t="shared" si="0"/>
        <v>84.78711430024784</v>
      </c>
    </row>
    <row r="40" spans="1:6" ht="18.75" customHeight="1">
      <c r="A40" s="5" t="s">
        <v>388</v>
      </c>
      <c r="B40" s="6" t="s">
        <v>372</v>
      </c>
      <c r="C40" s="6" t="s">
        <v>495</v>
      </c>
      <c r="D40" s="65">
        <v>5997.8</v>
      </c>
      <c r="E40" s="329">
        <f>SUM('Анал.табл.'!I355)</f>
        <v>3301.2999999999997</v>
      </c>
      <c r="F40" s="328">
        <f t="shared" si="0"/>
        <v>55.04184867784854</v>
      </c>
    </row>
    <row r="41" spans="1:6" ht="18.75" customHeight="1">
      <c r="A41" s="5" t="s">
        <v>442</v>
      </c>
      <c r="B41" s="6" t="s">
        <v>372</v>
      </c>
      <c r="C41" s="6" t="s">
        <v>372</v>
      </c>
      <c r="D41" s="65">
        <v>89303.6</v>
      </c>
      <c r="E41" s="329">
        <f>SUM('Анал.табл.'!I362)</f>
        <v>15928.699999999999</v>
      </c>
      <c r="F41" s="328">
        <f t="shared" si="0"/>
        <v>17.836570978101665</v>
      </c>
    </row>
    <row r="42" spans="1:6" ht="20.25" customHeight="1">
      <c r="A42" s="7" t="s">
        <v>553</v>
      </c>
      <c r="B42" s="8">
        <v>10</v>
      </c>
      <c r="C42" s="8" t="s">
        <v>467</v>
      </c>
      <c r="D42" s="66">
        <f>SUM(D43:D47)</f>
        <v>161347</v>
      </c>
      <c r="E42" s="66">
        <f>SUM(E43:E47)</f>
        <v>107192.00000000001</v>
      </c>
      <c r="F42" s="358">
        <f t="shared" si="0"/>
        <v>66.43569449695379</v>
      </c>
    </row>
    <row r="43" spans="1:6" ht="18" customHeight="1">
      <c r="A43" s="5" t="s">
        <v>554</v>
      </c>
      <c r="B43" s="6">
        <v>10</v>
      </c>
      <c r="C43" s="6" t="s">
        <v>466</v>
      </c>
      <c r="D43" s="65">
        <v>4058.4</v>
      </c>
      <c r="E43" s="329">
        <f>SUM('Анал.табл.'!I365)</f>
        <v>3226.5</v>
      </c>
      <c r="F43" s="328">
        <f t="shared" si="0"/>
        <v>79.50177409816676</v>
      </c>
    </row>
    <row r="44" spans="1:6" ht="18" customHeight="1">
      <c r="A44" s="5" t="s">
        <v>555</v>
      </c>
      <c r="B44" s="6">
        <v>10</v>
      </c>
      <c r="C44" s="6" t="s">
        <v>468</v>
      </c>
      <c r="D44" s="65">
        <v>1183.7</v>
      </c>
      <c r="E44" s="329">
        <f>SUM('Анал.табл.'!I366)</f>
        <v>1183.7</v>
      </c>
      <c r="F44" s="328">
        <f t="shared" si="0"/>
        <v>100</v>
      </c>
    </row>
    <row r="45" spans="1:6" ht="17.25" customHeight="1">
      <c r="A45" s="5" t="s">
        <v>502</v>
      </c>
      <c r="B45" s="6">
        <v>10</v>
      </c>
      <c r="C45" s="6" t="s">
        <v>469</v>
      </c>
      <c r="D45" s="65">
        <v>58201.8</v>
      </c>
      <c r="E45" s="329">
        <f>SUM('Анал.табл.'!I367)</f>
        <v>35092.90000000001</v>
      </c>
      <c r="F45" s="328">
        <f t="shared" si="0"/>
        <v>60.29521423736037</v>
      </c>
    </row>
    <row r="46" spans="1:6" ht="18.75" customHeight="1">
      <c r="A46" s="5" t="s">
        <v>556</v>
      </c>
      <c r="B46" s="6">
        <v>10</v>
      </c>
      <c r="C46" s="6" t="s">
        <v>495</v>
      </c>
      <c r="D46" s="65">
        <v>86694.1</v>
      </c>
      <c r="E46" s="329">
        <f>SUM('Анал.табл.'!I387)</f>
        <v>59460.1</v>
      </c>
      <c r="F46" s="328">
        <f t="shared" si="0"/>
        <v>68.58609755450486</v>
      </c>
    </row>
    <row r="47" spans="1:6" ht="19.5" customHeight="1">
      <c r="A47" s="5" t="s">
        <v>557</v>
      </c>
      <c r="B47" s="6">
        <v>10</v>
      </c>
      <c r="C47" s="6" t="s">
        <v>496</v>
      </c>
      <c r="D47" s="65">
        <v>11209</v>
      </c>
      <c r="E47" s="329">
        <f>SUM('Анал.табл.'!I391)</f>
        <v>8228.8</v>
      </c>
      <c r="F47" s="328">
        <f t="shared" si="0"/>
        <v>73.41243643500758</v>
      </c>
    </row>
    <row r="48" spans="1:6" ht="19.5" customHeight="1">
      <c r="A48" s="7" t="s">
        <v>558</v>
      </c>
      <c r="B48" s="8">
        <v>11</v>
      </c>
      <c r="C48" s="8"/>
      <c r="D48" s="66">
        <f>SUM(D49:D51)</f>
        <v>76137.29999999999</v>
      </c>
      <c r="E48" s="66">
        <f>SUM(E49:E51)</f>
        <v>40808.7</v>
      </c>
      <c r="F48" s="358">
        <f t="shared" si="0"/>
        <v>53.598827381585636</v>
      </c>
    </row>
    <row r="49" spans="1:6" ht="20.25" customHeight="1">
      <c r="A49" s="5" t="s">
        <v>559</v>
      </c>
      <c r="B49" s="6">
        <v>11</v>
      </c>
      <c r="C49" s="6" t="s">
        <v>466</v>
      </c>
      <c r="D49" s="65">
        <v>39820.7</v>
      </c>
      <c r="E49" s="329">
        <f>SUM('Анал.табл.'!I394)</f>
        <v>26006.8</v>
      </c>
      <c r="F49" s="328">
        <f t="shared" si="0"/>
        <v>65.30975095867225</v>
      </c>
    </row>
    <row r="50" spans="1:6" ht="19.5" customHeight="1">
      <c r="A50" s="5" t="s">
        <v>412</v>
      </c>
      <c r="B50" s="6">
        <v>11</v>
      </c>
      <c r="C50" s="6" t="s">
        <v>468</v>
      </c>
      <c r="D50" s="65">
        <v>16757.2</v>
      </c>
      <c r="E50" s="329">
        <f>SUM('Анал.табл.'!I399)</f>
        <v>1885.5</v>
      </c>
      <c r="F50" s="328">
        <f t="shared" si="0"/>
        <v>11.251879788986226</v>
      </c>
    </row>
    <row r="51" spans="1:6" ht="19.5" customHeight="1">
      <c r="A51" s="5" t="s">
        <v>414</v>
      </c>
      <c r="B51" s="6">
        <v>11</v>
      </c>
      <c r="C51" s="6" t="s">
        <v>373</v>
      </c>
      <c r="D51" s="65">
        <v>19559.4</v>
      </c>
      <c r="E51" s="329">
        <f>SUM('Анал.табл.'!I402)</f>
        <v>12916.4</v>
      </c>
      <c r="F51" s="328">
        <f t="shared" si="0"/>
        <v>66.03679049459595</v>
      </c>
    </row>
    <row r="52" spans="1:6" ht="18.75" customHeight="1">
      <c r="A52" s="7" t="s">
        <v>560</v>
      </c>
      <c r="B52" s="8">
        <v>12</v>
      </c>
      <c r="C52" s="8"/>
      <c r="D52" s="66">
        <f>SUM(D53)</f>
        <v>8588.6</v>
      </c>
      <c r="E52" s="66">
        <f>SUM(E53)</f>
        <v>6397.3</v>
      </c>
      <c r="F52" s="358">
        <f t="shared" si="0"/>
        <v>74.48594648720396</v>
      </c>
    </row>
    <row r="53" spans="1:6" ht="20.25" customHeight="1">
      <c r="A53" s="5" t="s">
        <v>561</v>
      </c>
      <c r="B53" s="6">
        <v>12</v>
      </c>
      <c r="C53" s="6" t="s">
        <v>468</v>
      </c>
      <c r="D53" s="65">
        <v>8588.6</v>
      </c>
      <c r="E53" s="329">
        <f>SUM('Анал.табл.'!I406)</f>
        <v>6397.3</v>
      </c>
      <c r="F53" s="328">
        <f t="shared" si="0"/>
        <v>74.48594648720396</v>
      </c>
    </row>
    <row r="54" spans="1:6" ht="21" customHeight="1">
      <c r="A54" s="7" t="s">
        <v>562</v>
      </c>
      <c r="B54" s="8">
        <v>13</v>
      </c>
      <c r="C54" s="8"/>
      <c r="D54" s="66">
        <f>SUM(D55)</f>
        <v>893</v>
      </c>
      <c r="E54" s="66">
        <f>SUM(E55)</f>
        <v>888.9</v>
      </c>
      <c r="F54" s="328">
        <f t="shared" si="0"/>
        <v>99.54087346024636</v>
      </c>
    </row>
    <row r="55" spans="1:6" ht="19.5" customHeight="1">
      <c r="A55" s="5" t="s">
        <v>563</v>
      </c>
      <c r="B55" s="6">
        <v>13</v>
      </c>
      <c r="C55" s="6" t="s">
        <v>466</v>
      </c>
      <c r="D55" s="65">
        <v>893</v>
      </c>
      <c r="E55" s="329">
        <f>SUM('Анал.табл.'!I409)</f>
        <v>888.9</v>
      </c>
      <c r="F55" s="328">
        <f t="shared" si="0"/>
        <v>99.54087346024636</v>
      </c>
    </row>
    <row r="56" spans="1:6" ht="23.25" customHeight="1" thickBot="1">
      <c r="A56" s="9" t="s">
        <v>120</v>
      </c>
      <c r="B56" s="10"/>
      <c r="C56" s="10"/>
      <c r="D56" s="67">
        <f>SUM(D52+D48+D54+D42+D37+D35+D30+D26+D20+D16+D8)</f>
        <v>3518082.1</v>
      </c>
      <c r="E56" s="67">
        <f>SUM(E52+E48+E54+E42+E37+E35+E30+E26+E20+E16+E8)</f>
        <v>2258777.6999999997</v>
      </c>
      <c r="F56" s="359">
        <f t="shared" si="0"/>
        <v>64.20480352064551</v>
      </c>
    </row>
    <row r="57" spans="1:4" ht="8.25" customHeight="1">
      <c r="A57" s="1"/>
      <c r="B57" s="1"/>
      <c r="C57" s="1"/>
      <c r="D57" s="1"/>
    </row>
    <row r="58" spans="1:4" ht="15.75">
      <c r="A58" s="1"/>
      <c r="B58" s="1"/>
      <c r="C58" s="1"/>
      <c r="D58" s="1"/>
    </row>
    <row r="59" spans="1:4" ht="15.75">
      <c r="A59" s="1"/>
      <c r="B59" s="1"/>
      <c r="C59" s="1"/>
      <c r="D59" s="1"/>
    </row>
    <row r="60" spans="1:4" ht="15.75">
      <c r="A60" s="1"/>
      <c r="B60" s="1"/>
      <c r="C60" s="1"/>
      <c r="D60" s="1"/>
    </row>
    <row r="61" spans="1:4" ht="15.75">
      <c r="A61" s="1"/>
      <c r="B61" s="1"/>
      <c r="C61" s="1"/>
      <c r="D61" s="1"/>
    </row>
  </sheetData>
  <sheetProtection/>
  <mergeCells count="3">
    <mergeCell ref="A2:F2"/>
    <mergeCell ref="A3:F3"/>
    <mergeCell ref="A4:F4"/>
  </mergeCells>
  <printOptions/>
  <pageMargins left="0.75" right="0.19" top="0.29" bottom="0.28" header="0.17" footer="0.19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1732"/>
  <sheetViews>
    <sheetView view="pageBreakPreview" zoomScale="60" zoomScalePageLayoutView="0" workbookViewId="0" topLeftCell="A1">
      <selection activeCell="A110" sqref="A110"/>
    </sheetView>
  </sheetViews>
  <sheetFormatPr defaultColWidth="9.140625" defaultRowHeight="12.75"/>
  <cols>
    <col min="1" max="1" width="119.140625" style="536" customWidth="1"/>
    <col min="2" max="2" width="8.140625" style="536" customWidth="1"/>
    <col min="3" max="3" width="6.00390625" style="536" customWidth="1"/>
    <col min="4" max="4" width="6.140625" style="536" customWidth="1"/>
    <col min="5" max="5" width="12.57421875" style="536" customWidth="1"/>
    <col min="6" max="6" width="6.7109375" style="536" customWidth="1"/>
    <col min="7" max="7" width="17.8515625" style="536" customWidth="1"/>
    <col min="8" max="8" width="15.8515625" style="536" customWidth="1"/>
    <col min="9" max="9" width="16.421875" style="536" customWidth="1"/>
    <col min="10" max="10" width="17.00390625" style="536" customWidth="1"/>
    <col min="11" max="11" width="18.7109375" style="536" customWidth="1"/>
    <col min="12" max="12" width="18.00390625" style="536" customWidth="1"/>
    <col min="13" max="13" width="15.57421875" style="536" customWidth="1"/>
    <col min="14" max="14" width="13.7109375" style="536" customWidth="1"/>
    <col min="15" max="15" width="16.28125" style="536" customWidth="1"/>
    <col min="16" max="16384" width="9.140625" style="536" customWidth="1"/>
  </cols>
  <sheetData>
    <row r="1" spans="1:13" ht="18.75" customHeight="1">
      <c r="A1" s="11"/>
      <c r="B1" s="11"/>
      <c r="C1" s="11"/>
      <c r="D1" s="11"/>
      <c r="E1" s="11"/>
      <c r="F1" s="11"/>
      <c r="G1" s="11"/>
      <c r="M1" s="1"/>
    </row>
    <row r="2" spans="1:9" s="537" customFormat="1" ht="6.75" customHeight="1">
      <c r="A2" s="346"/>
      <c r="B2" s="346"/>
      <c r="C2" s="346"/>
      <c r="D2" s="346"/>
      <c r="E2" s="346"/>
      <c r="F2" s="346"/>
      <c r="G2" s="346"/>
      <c r="H2" s="346"/>
      <c r="I2" s="346"/>
    </row>
    <row r="3" spans="1:15" s="537" customFormat="1" ht="41.25" customHeight="1">
      <c r="A3" s="615" t="s">
        <v>7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</row>
    <row r="4" spans="1:9" ht="6.75" customHeight="1" thickBot="1">
      <c r="A4" s="11"/>
      <c r="B4" s="11"/>
      <c r="C4" s="11"/>
      <c r="D4" s="11"/>
      <c r="E4" s="11"/>
      <c r="F4" s="11"/>
      <c r="G4" s="11"/>
      <c r="H4" s="11"/>
      <c r="I4" s="11"/>
    </row>
    <row r="5" spans="1:15" ht="18.75" customHeight="1">
      <c r="A5" s="609" t="s">
        <v>564</v>
      </c>
      <c r="B5" s="582" t="s">
        <v>565</v>
      </c>
      <c r="C5" s="582"/>
      <c r="D5" s="582"/>
      <c r="E5" s="582"/>
      <c r="F5" s="582"/>
      <c r="G5" s="582" t="s">
        <v>284</v>
      </c>
      <c r="H5" s="582" t="s">
        <v>513</v>
      </c>
      <c r="I5" s="614"/>
      <c r="J5" s="577" t="s">
        <v>8</v>
      </c>
      <c r="K5" s="612" t="s">
        <v>513</v>
      </c>
      <c r="L5" s="613"/>
      <c r="M5" s="577" t="s">
        <v>56</v>
      </c>
      <c r="N5" s="612" t="s">
        <v>513</v>
      </c>
      <c r="O5" s="613"/>
    </row>
    <row r="6" spans="1:15" ht="158.25" customHeight="1" thickBot="1">
      <c r="A6" s="610"/>
      <c r="B6" s="76" t="s">
        <v>566</v>
      </c>
      <c r="C6" s="76" t="s">
        <v>567</v>
      </c>
      <c r="D6" s="76" t="s">
        <v>568</v>
      </c>
      <c r="E6" s="76" t="s">
        <v>569</v>
      </c>
      <c r="F6" s="76" t="s">
        <v>570</v>
      </c>
      <c r="G6" s="578"/>
      <c r="H6" s="76" t="s">
        <v>118</v>
      </c>
      <c r="I6" s="77" t="s">
        <v>571</v>
      </c>
      <c r="J6" s="611"/>
      <c r="K6" s="68" t="s">
        <v>118</v>
      </c>
      <c r="L6" s="69" t="s">
        <v>571</v>
      </c>
      <c r="M6" s="611"/>
      <c r="N6" s="68" t="s">
        <v>118</v>
      </c>
      <c r="O6" s="69" t="s">
        <v>571</v>
      </c>
    </row>
    <row r="7" spans="1:15" s="538" customFormat="1" ht="21.75" customHeight="1" thickBot="1">
      <c r="A7" s="409">
        <v>1</v>
      </c>
      <c r="B7" s="410">
        <v>2</v>
      </c>
      <c r="C7" s="410">
        <v>3</v>
      </c>
      <c r="D7" s="410">
        <v>4</v>
      </c>
      <c r="E7" s="410">
        <v>5</v>
      </c>
      <c r="F7" s="410">
        <v>6</v>
      </c>
      <c r="G7" s="410">
        <v>7</v>
      </c>
      <c r="H7" s="410">
        <v>8</v>
      </c>
      <c r="I7" s="411">
        <v>9</v>
      </c>
      <c r="J7" s="412">
        <v>10</v>
      </c>
      <c r="K7" s="413">
        <v>11</v>
      </c>
      <c r="L7" s="414">
        <v>12</v>
      </c>
      <c r="M7" s="412">
        <v>13</v>
      </c>
      <c r="N7" s="413">
        <v>14</v>
      </c>
      <c r="O7" s="414">
        <v>15</v>
      </c>
    </row>
    <row r="8" spans="1:15" ht="35.25" customHeight="1">
      <c r="A8" s="539" t="s">
        <v>572</v>
      </c>
      <c r="B8" s="540" t="s">
        <v>573</v>
      </c>
      <c r="C8" s="540"/>
      <c r="D8" s="540"/>
      <c r="E8" s="540"/>
      <c r="F8" s="540"/>
      <c r="G8" s="541">
        <f>SUM(H8:I8)</f>
        <v>24397.9</v>
      </c>
      <c r="H8" s="541">
        <f>SUM(H9+H22)</f>
        <v>24397.9</v>
      </c>
      <c r="I8" s="33"/>
      <c r="J8" s="541">
        <f>SUM(K8:L8)</f>
        <v>16040.999999999998</v>
      </c>
      <c r="K8" s="541">
        <f>SUM(K9+K22)</f>
        <v>16040.999999999998</v>
      </c>
      <c r="L8" s="542"/>
      <c r="M8" s="543">
        <f>J8*100/G8</f>
        <v>65.74746187171846</v>
      </c>
      <c r="N8" s="543">
        <f>K8*100/H8</f>
        <v>65.74746187171846</v>
      </c>
      <c r="O8" s="543"/>
    </row>
    <row r="9" spans="1:15" ht="30" customHeight="1">
      <c r="A9" s="12" t="s">
        <v>539</v>
      </c>
      <c r="B9" s="13" t="s">
        <v>573</v>
      </c>
      <c r="C9" s="13" t="s">
        <v>466</v>
      </c>
      <c r="D9" s="13"/>
      <c r="E9" s="13"/>
      <c r="F9" s="13"/>
      <c r="G9" s="14">
        <f>SUM(H9:I9)</f>
        <v>24349.9</v>
      </c>
      <c r="H9" s="15">
        <f>SUM(H10+H17)</f>
        <v>24349.9</v>
      </c>
      <c r="I9" s="33"/>
      <c r="J9" s="14">
        <f>SUM(K9:L9)</f>
        <v>16015.099999999999</v>
      </c>
      <c r="K9" s="15">
        <f>SUM(K10+K17)</f>
        <v>16015.099999999999</v>
      </c>
      <c r="L9" s="544"/>
      <c r="M9" s="545">
        <f aca="true" t="shared" si="0" ref="M9:M71">J9*100/G9</f>
        <v>65.77070131704852</v>
      </c>
      <c r="N9" s="545">
        <f aca="true" t="shared" si="1" ref="N9:N71">K9*100/H9</f>
        <v>65.77070131704852</v>
      </c>
      <c r="O9" s="545"/>
    </row>
    <row r="10" spans="1:15" ht="39" customHeight="1">
      <c r="A10" s="12" t="s">
        <v>574</v>
      </c>
      <c r="B10" s="13" t="s">
        <v>573</v>
      </c>
      <c r="C10" s="13" t="s">
        <v>466</v>
      </c>
      <c r="D10" s="13" t="s">
        <v>469</v>
      </c>
      <c r="E10" s="13"/>
      <c r="F10" s="13"/>
      <c r="G10" s="14">
        <f aca="true" t="shared" si="2" ref="G10:G59">SUM(H10:I10)</f>
        <v>16874.9</v>
      </c>
      <c r="H10" s="15">
        <f>SUM(H11+H13+H15)</f>
        <v>16874.9</v>
      </c>
      <c r="I10" s="33"/>
      <c r="J10" s="14">
        <f aca="true" t="shared" si="3" ref="J10:J25">SUM(K10:L10)</f>
        <v>10872.8</v>
      </c>
      <c r="K10" s="15">
        <f>SUM(K11+K13+K15)</f>
        <v>10872.8</v>
      </c>
      <c r="L10" s="544"/>
      <c r="M10" s="545">
        <f t="shared" si="0"/>
        <v>64.43178922541763</v>
      </c>
      <c r="N10" s="545">
        <f t="shared" si="1"/>
        <v>64.43178922541763</v>
      </c>
      <c r="O10" s="545"/>
    </row>
    <row r="11" spans="1:15" ht="20.25" customHeight="1">
      <c r="A11" s="12" t="s">
        <v>575</v>
      </c>
      <c r="B11" s="13" t="s">
        <v>573</v>
      </c>
      <c r="C11" s="13" t="s">
        <v>466</v>
      </c>
      <c r="D11" s="13" t="s">
        <v>469</v>
      </c>
      <c r="E11" s="13" t="s">
        <v>576</v>
      </c>
      <c r="F11" s="13"/>
      <c r="G11" s="14">
        <f t="shared" si="2"/>
        <v>11653.5</v>
      </c>
      <c r="H11" s="15">
        <f>SUM(H12)</f>
        <v>11653.5</v>
      </c>
      <c r="I11" s="33"/>
      <c r="J11" s="14">
        <f t="shared" si="3"/>
        <v>7546.4</v>
      </c>
      <c r="K11" s="15">
        <f>SUM(K12)</f>
        <v>7546.4</v>
      </c>
      <c r="L11" s="544"/>
      <c r="M11" s="545">
        <f t="shared" si="0"/>
        <v>64.75651091946625</v>
      </c>
      <c r="N11" s="545">
        <f t="shared" si="1"/>
        <v>64.75651091946625</v>
      </c>
      <c r="O11" s="545"/>
    </row>
    <row r="12" spans="1:15" ht="24" customHeight="1">
      <c r="A12" s="12" t="s">
        <v>577</v>
      </c>
      <c r="B12" s="13" t="s">
        <v>573</v>
      </c>
      <c r="C12" s="13" t="s">
        <v>466</v>
      </c>
      <c r="D12" s="13" t="s">
        <v>469</v>
      </c>
      <c r="E12" s="13" t="s">
        <v>576</v>
      </c>
      <c r="F12" s="13">
        <v>500</v>
      </c>
      <c r="G12" s="14">
        <f t="shared" si="2"/>
        <v>11653.5</v>
      </c>
      <c r="H12" s="15">
        <v>11653.5</v>
      </c>
      <c r="I12" s="33"/>
      <c r="J12" s="14">
        <f t="shared" si="3"/>
        <v>7546.4</v>
      </c>
      <c r="K12" s="15">
        <f>SUM('Анал.табл.'!J19)</f>
        <v>7546.4</v>
      </c>
      <c r="L12" s="544"/>
      <c r="M12" s="545">
        <f t="shared" si="0"/>
        <v>64.75651091946625</v>
      </c>
      <c r="N12" s="545">
        <f t="shared" si="1"/>
        <v>64.75651091946625</v>
      </c>
      <c r="O12" s="545"/>
    </row>
    <row r="13" spans="1:15" ht="23.25" customHeight="1">
      <c r="A13" s="12" t="s">
        <v>578</v>
      </c>
      <c r="B13" s="13" t="s">
        <v>573</v>
      </c>
      <c r="C13" s="13" t="s">
        <v>466</v>
      </c>
      <c r="D13" s="13" t="s">
        <v>469</v>
      </c>
      <c r="E13" s="13" t="s">
        <v>354</v>
      </c>
      <c r="F13" s="13"/>
      <c r="G13" s="14">
        <f t="shared" si="2"/>
        <v>3567.1</v>
      </c>
      <c r="H13" s="15">
        <f>SUM(H14)</f>
        <v>3567.1</v>
      </c>
      <c r="I13" s="33"/>
      <c r="J13" s="14">
        <f t="shared" si="3"/>
        <v>2238.1</v>
      </c>
      <c r="K13" s="15">
        <f>K14</f>
        <v>2238.1</v>
      </c>
      <c r="L13" s="544"/>
      <c r="M13" s="545">
        <f t="shared" si="0"/>
        <v>62.74284432732472</v>
      </c>
      <c r="N13" s="545">
        <f t="shared" si="1"/>
        <v>62.74284432732472</v>
      </c>
      <c r="O13" s="545"/>
    </row>
    <row r="14" spans="1:15" ht="23.25" customHeight="1">
      <c r="A14" s="12" t="s">
        <v>577</v>
      </c>
      <c r="B14" s="13" t="s">
        <v>573</v>
      </c>
      <c r="C14" s="13" t="s">
        <v>466</v>
      </c>
      <c r="D14" s="13" t="s">
        <v>469</v>
      </c>
      <c r="E14" s="13" t="s">
        <v>354</v>
      </c>
      <c r="F14" s="13">
        <v>500</v>
      </c>
      <c r="G14" s="14">
        <f t="shared" si="2"/>
        <v>3567.1</v>
      </c>
      <c r="H14" s="15">
        <v>3567.1</v>
      </c>
      <c r="I14" s="33"/>
      <c r="J14" s="14">
        <f t="shared" si="3"/>
        <v>2238.1</v>
      </c>
      <c r="K14" s="15">
        <f>SUM('Анал.табл.'!J17)</f>
        <v>2238.1</v>
      </c>
      <c r="L14" s="544"/>
      <c r="M14" s="545">
        <f t="shared" si="0"/>
        <v>62.74284432732472</v>
      </c>
      <c r="N14" s="545">
        <f t="shared" si="1"/>
        <v>62.74284432732472</v>
      </c>
      <c r="O14" s="545"/>
    </row>
    <row r="15" spans="1:15" ht="25.5" customHeight="1">
      <c r="A15" s="12" t="s">
        <v>580</v>
      </c>
      <c r="B15" s="13" t="s">
        <v>573</v>
      </c>
      <c r="C15" s="13" t="s">
        <v>466</v>
      </c>
      <c r="D15" s="13" t="s">
        <v>469</v>
      </c>
      <c r="E15" s="13" t="s">
        <v>579</v>
      </c>
      <c r="F15" s="13"/>
      <c r="G15" s="14">
        <f t="shared" si="2"/>
        <v>1654.3</v>
      </c>
      <c r="H15" s="15">
        <f>SUM(H16)</f>
        <v>1654.3</v>
      </c>
      <c r="I15" s="33"/>
      <c r="J15" s="14">
        <f t="shared" si="3"/>
        <v>1088.3</v>
      </c>
      <c r="K15" s="15">
        <f>SUM(K16)</f>
        <v>1088.3</v>
      </c>
      <c r="L15" s="544"/>
      <c r="M15" s="545">
        <f t="shared" si="0"/>
        <v>65.78613310765883</v>
      </c>
      <c r="N15" s="545">
        <f t="shared" si="1"/>
        <v>65.78613310765883</v>
      </c>
      <c r="O15" s="545"/>
    </row>
    <row r="16" spans="1:15" ht="26.25" customHeight="1">
      <c r="A16" s="12" t="s">
        <v>577</v>
      </c>
      <c r="B16" s="13" t="s">
        <v>573</v>
      </c>
      <c r="C16" s="13" t="s">
        <v>466</v>
      </c>
      <c r="D16" s="13" t="s">
        <v>469</v>
      </c>
      <c r="E16" s="13" t="s">
        <v>579</v>
      </c>
      <c r="F16" s="13">
        <v>500</v>
      </c>
      <c r="G16" s="14">
        <f t="shared" si="2"/>
        <v>1654.3</v>
      </c>
      <c r="H16" s="15">
        <v>1654.3</v>
      </c>
      <c r="I16" s="33"/>
      <c r="J16" s="14">
        <f t="shared" si="3"/>
        <v>1088.3</v>
      </c>
      <c r="K16" s="15">
        <f>SUM('Анал.табл.'!J18)</f>
        <v>1088.3</v>
      </c>
      <c r="L16" s="544"/>
      <c r="M16" s="545">
        <f t="shared" si="0"/>
        <v>65.78613310765883</v>
      </c>
      <c r="N16" s="545">
        <f t="shared" si="1"/>
        <v>65.78613310765883</v>
      </c>
      <c r="O16" s="545"/>
    </row>
    <row r="17" spans="1:15" ht="38.25" customHeight="1">
      <c r="A17" s="12" t="s">
        <v>543</v>
      </c>
      <c r="B17" s="13" t="s">
        <v>573</v>
      </c>
      <c r="C17" s="13" t="s">
        <v>466</v>
      </c>
      <c r="D17" s="13" t="s">
        <v>496</v>
      </c>
      <c r="E17" s="13"/>
      <c r="F17" s="13"/>
      <c r="G17" s="14">
        <f t="shared" si="2"/>
        <v>7475</v>
      </c>
      <c r="H17" s="15">
        <f>SUM(H18+H20)</f>
        <v>7475</v>
      </c>
      <c r="I17" s="33"/>
      <c r="J17" s="14">
        <f t="shared" si="3"/>
        <v>5142.3</v>
      </c>
      <c r="K17" s="15">
        <f>SUM(K18+K20)</f>
        <v>5142.3</v>
      </c>
      <c r="L17" s="544"/>
      <c r="M17" s="545">
        <f t="shared" si="0"/>
        <v>68.79331103678929</v>
      </c>
      <c r="N17" s="545">
        <f t="shared" si="1"/>
        <v>68.79331103678929</v>
      </c>
      <c r="O17" s="545"/>
    </row>
    <row r="18" spans="1:15" ht="22.5" customHeight="1">
      <c r="A18" s="12" t="s">
        <v>575</v>
      </c>
      <c r="B18" s="13" t="s">
        <v>573</v>
      </c>
      <c r="C18" s="13" t="s">
        <v>466</v>
      </c>
      <c r="D18" s="13" t="s">
        <v>496</v>
      </c>
      <c r="E18" s="13" t="s">
        <v>576</v>
      </c>
      <c r="F18" s="13"/>
      <c r="G18" s="14">
        <f t="shared" si="2"/>
        <v>5539.9</v>
      </c>
      <c r="H18" s="15">
        <f>SUM(H19)</f>
        <v>5539.9</v>
      </c>
      <c r="I18" s="33"/>
      <c r="J18" s="14">
        <f t="shared" si="3"/>
        <v>3943.9</v>
      </c>
      <c r="K18" s="15">
        <f>SUM(K19)</f>
        <v>3943.9</v>
      </c>
      <c r="L18" s="544"/>
      <c r="M18" s="545">
        <f t="shared" si="0"/>
        <v>71.19081571869529</v>
      </c>
      <c r="N18" s="545">
        <f t="shared" si="1"/>
        <v>71.19081571869529</v>
      </c>
      <c r="O18" s="545"/>
    </row>
    <row r="19" spans="1:15" ht="24" customHeight="1">
      <c r="A19" s="12" t="s">
        <v>577</v>
      </c>
      <c r="B19" s="13" t="s">
        <v>573</v>
      </c>
      <c r="C19" s="13" t="s">
        <v>466</v>
      </c>
      <c r="D19" s="13" t="s">
        <v>496</v>
      </c>
      <c r="E19" s="13" t="s">
        <v>576</v>
      </c>
      <c r="F19" s="13">
        <v>500</v>
      </c>
      <c r="G19" s="14">
        <f t="shared" si="2"/>
        <v>5539.9</v>
      </c>
      <c r="H19" s="15">
        <v>5539.9</v>
      </c>
      <c r="I19" s="33"/>
      <c r="J19" s="14">
        <f t="shared" si="3"/>
        <v>3943.9</v>
      </c>
      <c r="K19" s="15">
        <f>SUM('Анал.табл.'!J26)</f>
        <v>3943.9</v>
      </c>
      <c r="L19" s="544"/>
      <c r="M19" s="545">
        <f t="shared" si="0"/>
        <v>71.19081571869529</v>
      </c>
      <c r="N19" s="545">
        <f t="shared" si="1"/>
        <v>71.19081571869529</v>
      </c>
      <c r="O19" s="545"/>
    </row>
    <row r="20" spans="1:15" ht="39.75" customHeight="1">
      <c r="A20" s="12" t="s">
        <v>581</v>
      </c>
      <c r="B20" s="13" t="s">
        <v>573</v>
      </c>
      <c r="C20" s="13" t="s">
        <v>466</v>
      </c>
      <c r="D20" s="13" t="s">
        <v>496</v>
      </c>
      <c r="E20" s="13" t="s">
        <v>582</v>
      </c>
      <c r="F20" s="13"/>
      <c r="G20" s="14">
        <f t="shared" si="2"/>
        <v>1935.1</v>
      </c>
      <c r="H20" s="15">
        <f>SUM(H21)</f>
        <v>1935.1</v>
      </c>
      <c r="I20" s="33"/>
      <c r="J20" s="14">
        <f t="shared" si="3"/>
        <v>1198.4</v>
      </c>
      <c r="K20" s="15">
        <f>SUM(K21)</f>
        <v>1198.4</v>
      </c>
      <c r="L20" s="544"/>
      <c r="M20" s="545">
        <f t="shared" si="0"/>
        <v>61.92961604051471</v>
      </c>
      <c r="N20" s="545">
        <f t="shared" si="1"/>
        <v>61.92961604051471</v>
      </c>
      <c r="O20" s="545"/>
    </row>
    <row r="21" spans="1:15" ht="25.5" customHeight="1">
      <c r="A21" s="12" t="s">
        <v>594</v>
      </c>
      <c r="B21" s="13" t="s">
        <v>573</v>
      </c>
      <c r="C21" s="13" t="s">
        <v>466</v>
      </c>
      <c r="D21" s="13" t="s">
        <v>496</v>
      </c>
      <c r="E21" s="13" t="s">
        <v>582</v>
      </c>
      <c r="F21" s="13">
        <v>500</v>
      </c>
      <c r="G21" s="14">
        <f t="shared" si="2"/>
        <v>1935.1</v>
      </c>
      <c r="H21" s="15">
        <v>1935.1</v>
      </c>
      <c r="I21" s="33"/>
      <c r="J21" s="14">
        <f t="shared" si="3"/>
        <v>1198.4</v>
      </c>
      <c r="K21" s="15">
        <f>SUM('Анал.табл.'!J27)</f>
        <v>1198.4</v>
      </c>
      <c r="L21" s="544"/>
      <c r="M21" s="545">
        <f t="shared" si="0"/>
        <v>61.92961604051471</v>
      </c>
      <c r="N21" s="545">
        <f t="shared" si="1"/>
        <v>61.92961604051471</v>
      </c>
      <c r="O21" s="545"/>
    </row>
    <row r="22" spans="1:15" ht="24" customHeight="1">
      <c r="A22" s="12" t="s">
        <v>547</v>
      </c>
      <c r="B22" s="13" t="s">
        <v>573</v>
      </c>
      <c r="C22" s="13" t="s">
        <v>495</v>
      </c>
      <c r="D22" s="13">
        <v>10</v>
      </c>
      <c r="E22" s="13"/>
      <c r="F22" s="13"/>
      <c r="G22" s="14">
        <f t="shared" si="2"/>
        <v>48</v>
      </c>
      <c r="H22" s="15">
        <f>SUM(H23)</f>
        <v>48</v>
      </c>
      <c r="I22" s="33"/>
      <c r="J22" s="14">
        <f t="shared" si="3"/>
        <v>25.9</v>
      </c>
      <c r="K22" s="15">
        <f>SUM(K23)</f>
        <v>25.9</v>
      </c>
      <c r="L22" s="544"/>
      <c r="M22" s="545">
        <f t="shared" si="0"/>
        <v>53.958333333333336</v>
      </c>
      <c r="N22" s="545">
        <f t="shared" si="1"/>
        <v>53.958333333333336</v>
      </c>
      <c r="O22" s="545"/>
    </row>
    <row r="23" spans="1:15" ht="22.5" customHeight="1">
      <c r="A23" s="12" t="s">
        <v>308</v>
      </c>
      <c r="B23" s="13" t="s">
        <v>573</v>
      </c>
      <c r="C23" s="13" t="s">
        <v>495</v>
      </c>
      <c r="D23" s="13">
        <v>10</v>
      </c>
      <c r="E23" s="13">
        <v>3030200</v>
      </c>
      <c r="F23" s="13"/>
      <c r="G23" s="14">
        <f t="shared" si="2"/>
        <v>48</v>
      </c>
      <c r="H23" s="15">
        <f>SUM(H24)</f>
        <v>48</v>
      </c>
      <c r="I23" s="33"/>
      <c r="J23" s="14">
        <f t="shared" si="3"/>
        <v>25.9</v>
      </c>
      <c r="K23" s="15">
        <f>SUM(K24)</f>
        <v>25.9</v>
      </c>
      <c r="L23" s="544"/>
      <c r="M23" s="545">
        <f t="shared" si="0"/>
        <v>53.958333333333336</v>
      </c>
      <c r="N23" s="545">
        <f t="shared" si="1"/>
        <v>53.958333333333336</v>
      </c>
      <c r="O23" s="545"/>
    </row>
    <row r="24" spans="1:15" ht="28.5" customHeight="1">
      <c r="A24" s="12" t="s">
        <v>595</v>
      </c>
      <c r="B24" s="13" t="s">
        <v>573</v>
      </c>
      <c r="C24" s="13" t="s">
        <v>495</v>
      </c>
      <c r="D24" s="13">
        <v>10</v>
      </c>
      <c r="E24" s="13">
        <v>3030200</v>
      </c>
      <c r="F24" s="13">
        <v>500</v>
      </c>
      <c r="G24" s="14">
        <f t="shared" si="2"/>
        <v>48</v>
      </c>
      <c r="H24" s="15">
        <v>48</v>
      </c>
      <c r="I24" s="33"/>
      <c r="J24" s="14">
        <f t="shared" si="3"/>
        <v>25.9</v>
      </c>
      <c r="K24" s="15">
        <f>SUM('Анал.табл.'!J110)</f>
        <v>25.9</v>
      </c>
      <c r="L24" s="544"/>
      <c r="M24" s="545">
        <f t="shared" si="0"/>
        <v>53.958333333333336</v>
      </c>
      <c r="N24" s="545">
        <f t="shared" si="1"/>
        <v>53.958333333333336</v>
      </c>
      <c r="O24" s="545"/>
    </row>
    <row r="25" spans="1:15" ht="33" customHeight="1">
      <c r="A25" s="16" t="s">
        <v>596</v>
      </c>
      <c r="B25" s="17" t="s">
        <v>597</v>
      </c>
      <c r="C25" s="17"/>
      <c r="D25" s="17"/>
      <c r="E25" s="17"/>
      <c r="F25" s="17"/>
      <c r="G25" s="18">
        <f t="shared" si="2"/>
        <v>1961572</v>
      </c>
      <c r="H25" s="19">
        <f>SUM(H26+H52+H71+H95+H132+H153+H181+H200+H228+H234)</f>
        <v>1167407.6</v>
      </c>
      <c r="I25" s="70">
        <f>SUM(I26+I52+I71+I95+I132+I153+I181+I200+I228)</f>
        <v>794164.4</v>
      </c>
      <c r="J25" s="18">
        <f t="shared" si="3"/>
        <v>1187023.8</v>
      </c>
      <c r="K25" s="19">
        <f>SUM(K26+K52+K71+K95+K132+K153+K181+K200+K228+K234)</f>
        <v>786884.7000000001</v>
      </c>
      <c r="L25" s="70">
        <f>SUM(L26+L52+L71+L95+L132+L153+L181+L200+L228)</f>
        <v>400139.1</v>
      </c>
      <c r="M25" s="543">
        <f t="shared" si="0"/>
        <v>60.51390415442309</v>
      </c>
      <c r="N25" s="543">
        <f t="shared" si="1"/>
        <v>67.40445239520454</v>
      </c>
      <c r="O25" s="543">
        <f>L25*100/I25</f>
        <v>50.38492030113664</v>
      </c>
    </row>
    <row r="26" spans="1:15" ht="33" customHeight="1">
      <c r="A26" s="12" t="s">
        <v>539</v>
      </c>
      <c r="B26" s="13" t="s">
        <v>597</v>
      </c>
      <c r="C26" s="13" t="s">
        <v>466</v>
      </c>
      <c r="D26" s="13"/>
      <c r="E26" s="13"/>
      <c r="F26" s="13"/>
      <c r="G26" s="14">
        <f>SUM(H26:I26)</f>
        <v>194979.49999999997</v>
      </c>
      <c r="H26" s="15">
        <f>SUM(H27+H30+H36+H39)</f>
        <v>180369.59999999998</v>
      </c>
      <c r="I26" s="33">
        <f>SUM(I27+I30+I36+I39+I33)</f>
        <v>14609.900000000001</v>
      </c>
      <c r="J26" s="14">
        <f>SUM(K26:L26)</f>
        <v>158322.8</v>
      </c>
      <c r="K26" s="15">
        <f>SUM(K27+K30+K36+K39)</f>
        <v>146643</v>
      </c>
      <c r="L26" s="33">
        <f>SUM(L27+L30+L36+L39+L33)</f>
        <v>11679.8</v>
      </c>
      <c r="M26" s="545">
        <f t="shared" si="0"/>
        <v>81.19971586756557</v>
      </c>
      <c r="N26" s="545">
        <f t="shared" si="1"/>
        <v>81.30139447002156</v>
      </c>
      <c r="O26" s="545">
        <f>L26*100/I26</f>
        <v>79.9444212486054</v>
      </c>
    </row>
    <row r="27" spans="1:15" ht="47.25" customHeight="1">
      <c r="A27" s="12" t="s">
        <v>540</v>
      </c>
      <c r="B27" s="13" t="s">
        <v>597</v>
      </c>
      <c r="C27" s="13" t="s">
        <v>466</v>
      </c>
      <c r="D27" s="13" t="s">
        <v>468</v>
      </c>
      <c r="E27" s="13"/>
      <c r="F27" s="13"/>
      <c r="G27" s="14">
        <f t="shared" si="2"/>
        <v>3833.8</v>
      </c>
      <c r="H27" s="15">
        <f>SUM(H28)</f>
        <v>3833.8</v>
      </c>
      <c r="I27" s="33"/>
      <c r="J27" s="14">
        <f aca="true" t="shared" si="4" ref="J27:J51">SUM(K27:L27)</f>
        <v>3069</v>
      </c>
      <c r="K27" s="15">
        <f>SUM(K28)</f>
        <v>3069</v>
      </c>
      <c r="L27" s="33"/>
      <c r="M27" s="545">
        <f t="shared" si="0"/>
        <v>80.05112421096561</v>
      </c>
      <c r="N27" s="545">
        <f t="shared" si="1"/>
        <v>80.05112421096561</v>
      </c>
      <c r="O27" s="545"/>
    </row>
    <row r="28" spans="1:15" ht="25.5" customHeight="1">
      <c r="A28" s="12" t="s">
        <v>598</v>
      </c>
      <c r="B28" s="13" t="s">
        <v>597</v>
      </c>
      <c r="C28" s="13" t="s">
        <v>466</v>
      </c>
      <c r="D28" s="13" t="s">
        <v>468</v>
      </c>
      <c r="E28" s="13" t="s">
        <v>599</v>
      </c>
      <c r="F28" s="13"/>
      <c r="G28" s="14">
        <f t="shared" si="2"/>
        <v>3833.8</v>
      </c>
      <c r="H28" s="15">
        <f>SUM(H29)</f>
        <v>3833.8</v>
      </c>
      <c r="I28" s="33"/>
      <c r="J28" s="14">
        <f t="shared" si="4"/>
        <v>3069</v>
      </c>
      <c r="K28" s="15">
        <f>SUM(K29)</f>
        <v>3069</v>
      </c>
      <c r="L28" s="33"/>
      <c r="M28" s="545">
        <f t="shared" si="0"/>
        <v>80.05112421096561</v>
      </c>
      <c r="N28" s="545">
        <f t="shared" si="1"/>
        <v>80.05112421096561</v>
      </c>
      <c r="O28" s="545"/>
    </row>
    <row r="29" spans="1:15" ht="27.75" customHeight="1">
      <c r="A29" s="12" t="s">
        <v>577</v>
      </c>
      <c r="B29" s="13" t="s">
        <v>597</v>
      </c>
      <c r="C29" s="13" t="s">
        <v>466</v>
      </c>
      <c r="D29" s="13" t="s">
        <v>468</v>
      </c>
      <c r="E29" s="13" t="s">
        <v>599</v>
      </c>
      <c r="F29" s="13">
        <v>500</v>
      </c>
      <c r="G29" s="14">
        <f t="shared" si="2"/>
        <v>3833.8</v>
      </c>
      <c r="H29" s="15">
        <v>3833.8</v>
      </c>
      <c r="I29" s="33"/>
      <c r="J29" s="14">
        <f t="shared" si="4"/>
        <v>3069</v>
      </c>
      <c r="K29" s="15">
        <f>SUM('Анал.табл.'!J15)</f>
        <v>3069</v>
      </c>
      <c r="L29" s="33"/>
      <c r="M29" s="545">
        <f t="shared" si="0"/>
        <v>80.05112421096561</v>
      </c>
      <c r="N29" s="545">
        <f t="shared" si="1"/>
        <v>80.05112421096561</v>
      </c>
      <c r="O29" s="545"/>
    </row>
    <row r="30" spans="1:15" ht="44.25" customHeight="1">
      <c r="A30" s="12" t="s">
        <v>600</v>
      </c>
      <c r="B30" s="13" t="s">
        <v>597</v>
      </c>
      <c r="C30" s="13" t="s">
        <v>466</v>
      </c>
      <c r="D30" s="13" t="s">
        <v>495</v>
      </c>
      <c r="E30" s="13"/>
      <c r="F30" s="13"/>
      <c r="G30" s="14">
        <f t="shared" si="2"/>
        <v>171282.1</v>
      </c>
      <c r="H30" s="15">
        <f>SUM(H31)</f>
        <v>171282.1</v>
      </c>
      <c r="I30" s="33"/>
      <c r="J30" s="14">
        <f t="shared" si="4"/>
        <v>140466.9</v>
      </c>
      <c r="K30" s="15">
        <f>SUM(K31)</f>
        <v>140466.9</v>
      </c>
      <c r="L30" s="33"/>
      <c r="M30" s="545">
        <f t="shared" si="0"/>
        <v>82.00909493753288</v>
      </c>
      <c r="N30" s="545">
        <f t="shared" si="1"/>
        <v>82.00909493753288</v>
      </c>
      <c r="O30" s="545"/>
    </row>
    <row r="31" spans="1:15" ht="24.75" customHeight="1">
      <c r="A31" s="12" t="s">
        <v>575</v>
      </c>
      <c r="B31" s="13" t="s">
        <v>597</v>
      </c>
      <c r="C31" s="13" t="s">
        <v>466</v>
      </c>
      <c r="D31" s="13" t="s">
        <v>495</v>
      </c>
      <c r="E31" s="13" t="s">
        <v>576</v>
      </c>
      <c r="F31" s="13"/>
      <c r="G31" s="14">
        <f t="shared" si="2"/>
        <v>171282.1</v>
      </c>
      <c r="H31" s="15">
        <f>SUM(H32)</f>
        <v>171282.1</v>
      </c>
      <c r="I31" s="33"/>
      <c r="J31" s="14">
        <f t="shared" si="4"/>
        <v>140466.9</v>
      </c>
      <c r="K31" s="15">
        <f>SUM(K32)</f>
        <v>140466.9</v>
      </c>
      <c r="L31" s="33"/>
      <c r="M31" s="545">
        <f t="shared" si="0"/>
        <v>82.00909493753288</v>
      </c>
      <c r="N31" s="545">
        <f t="shared" si="1"/>
        <v>82.00909493753288</v>
      </c>
      <c r="O31" s="545"/>
    </row>
    <row r="32" spans="1:15" ht="22.5" customHeight="1">
      <c r="A32" s="12" t="s">
        <v>577</v>
      </c>
      <c r="B32" s="13" t="s">
        <v>597</v>
      </c>
      <c r="C32" s="13" t="s">
        <v>466</v>
      </c>
      <c r="D32" s="13" t="s">
        <v>495</v>
      </c>
      <c r="E32" s="13" t="s">
        <v>576</v>
      </c>
      <c r="F32" s="13">
        <v>500</v>
      </c>
      <c r="G32" s="14">
        <f t="shared" si="2"/>
        <v>171282.1</v>
      </c>
      <c r="H32" s="15">
        <v>171282.1</v>
      </c>
      <c r="I32" s="33"/>
      <c r="J32" s="14">
        <f t="shared" si="4"/>
        <v>140466.9</v>
      </c>
      <c r="K32" s="15">
        <f>SUM('Анал.табл.'!J21)</f>
        <v>140466.9</v>
      </c>
      <c r="L32" s="33"/>
      <c r="M32" s="545">
        <f t="shared" si="0"/>
        <v>82.00909493753288</v>
      </c>
      <c r="N32" s="545">
        <f t="shared" si="1"/>
        <v>82.00909493753288</v>
      </c>
      <c r="O32" s="545"/>
    </row>
    <row r="33" spans="1:15" ht="22.5" customHeight="1">
      <c r="A33" s="20" t="s">
        <v>135</v>
      </c>
      <c r="B33" s="13" t="s">
        <v>597</v>
      </c>
      <c r="C33" s="13" t="s">
        <v>466</v>
      </c>
      <c r="D33" s="13" t="s">
        <v>373</v>
      </c>
      <c r="E33" s="13"/>
      <c r="F33" s="13"/>
      <c r="G33" s="14">
        <f t="shared" si="2"/>
        <v>2.2</v>
      </c>
      <c r="H33" s="15">
        <f>SUM(H34)</f>
        <v>0</v>
      </c>
      <c r="I33" s="33">
        <f>SUM(I34)</f>
        <v>2.2</v>
      </c>
      <c r="J33" s="14">
        <f t="shared" si="4"/>
        <v>0</v>
      </c>
      <c r="K33" s="15">
        <f>SUM(K34)</f>
        <v>0</v>
      </c>
      <c r="L33" s="33">
        <f>SUM(L34)</f>
        <v>0</v>
      </c>
      <c r="M33" s="545">
        <f t="shared" si="0"/>
        <v>0</v>
      </c>
      <c r="N33" s="545"/>
      <c r="O33" s="545">
        <f>L33*100/I33</f>
        <v>0</v>
      </c>
    </row>
    <row r="34" spans="1:15" ht="39" customHeight="1">
      <c r="A34" s="20" t="s">
        <v>601</v>
      </c>
      <c r="B34" s="13" t="s">
        <v>597</v>
      </c>
      <c r="C34" s="13" t="s">
        <v>466</v>
      </c>
      <c r="D34" s="13" t="s">
        <v>373</v>
      </c>
      <c r="E34" s="13" t="s">
        <v>602</v>
      </c>
      <c r="F34" s="13"/>
      <c r="G34" s="14">
        <f t="shared" si="2"/>
        <v>2.2</v>
      </c>
      <c r="H34" s="15">
        <f>SUM(H35)</f>
        <v>0</v>
      </c>
      <c r="I34" s="33">
        <f>SUM(I35)</f>
        <v>2.2</v>
      </c>
      <c r="J34" s="14">
        <f t="shared" si="4"/>
        <v>0</v>
      </c>
      <c r="K34" s="15">
        <f>SUM(K35)</f>
        <v>0</v>
      </c>
      <c r="L34" s="33">
        <f>SUM(L35)</f>
        <v>0</v>
      </c>
      <c r="M34" s="545">
        <f t="shared" si="0"/>
        <v>0</v>
      </c>
      <c r="N34" s="545"/>
      <c r="O34" s="545">
        <f>L34*100/I34</f>
        <v>0</v>
      </c>
    </row>
    <row r="35" spans="1:15" ht="22.5" customHeight="1">
      <c r="A35" s="12" t="s">
        <v>577</v>
      </c>
      <c r="B35" s="13" t="s">
        <v>597</v>
      </c>
      <c r="C35" s="13" t="s">
        <v>466</v>
      </c>
      <c r="D35" s="13" t="s">
        <v>373</v>
      </c>
      <c r="E35" s="13" t="s">
        <v>602</v>
      </c>
      <c r="F35" s="13" t="s">
        <v>603</v>
      </c>
      <c r="G35" s="14">
        <f t="shared" si="2"/>
        <v>2.2</v>
      </c>
      <c r="H35" s="15"/>
      <c r="I35" s="33">
        <v>2.2</v>
      </c>
      <c r="J35" s="14">
        <f t="shared" si="4"/>
        <v>0</v>
      </c>
      <c r="K35" s="15"/>
      <c r="L35" s="33">
        <v>0</v>
      </c>
      <c r="M35" s="545">
        <f t="shared" si="0"/>
        <v>0</v>
      </c>
      <c r="N35" s="545"/>
      <c r="O35" s="545">
        <f>L35*100/I35</f>
        <v>0</v>
      </c>
    </row>
    <row r="36" spans="1:15" ht="21.75" customHeight="1">
      <c r="A36" s="12" t="s">
        <v>544</v>
      </c>
      <c r="B36" s="13" t="s">
        <v>597</v>
      </c>
      <c r="C36" s="13" t="s">
        <v>466</v>
      </c>
      <c r="D36" s="13">
        <v>11</v>
      </c>
      <c r="E36" s="13"/>
      <c r="F36" s="13"/>
      <c r="G36" s="14">
        <f t="shared" si="2"/>
        <v>1029.8</v>
      </c>
      <c r="H36" s="15">
        <f>SUM(H37)</f>
        <v>1029.8</v>
      </c>
      <c r="I36" s="33"/>
      <c r="J36" s="14">
        <f t="shared" si="4"/>
        <v>0</v>
      </c>
      <c r="K36" s="15">
        <f>SUM(K37)</f>
        <v>0</v>
      </c>
      <c r="L36" s="33"/>
      <c r="M36" s="545">
        <f t="shared" si="0"/>
        <v>0</v>
      </c>
      <c r="N36" s="545">
        <f t="shared" si="1"/>
        <v>0</v>
      </c>
      <c r="O36" s="545"/>
    </row>
    <row r="37" spans="1:15" ht="22.5" customHeight="1">
      <c r="A37" s="12" t="s">
        <v>604</v>
      </c>
      <c r="B37" s="13" t="s">
        <v>597</v>
      </c>
      <c r="C37" s="13" t="s">
        <v>466</v>
      </c>
      <c r="D37" s="13">
        <v>11</v>
      </c>
      <c r="E37" s="13" t="s">
        <v>605</v>
      </c>
      <c r="F37" s="13"/>
      <c r="G37" s="14">
        <f t="shared" si="2"/>
        <v>1029.8</v>
      </c>
      <c r="H37" s="15">
        <f>SUM(H38)</f>
        <v>1029.8</v>
      </c>
      <c r="I37" s="33"/>
      <c r="J37" s="14">
        <f t="shared" si="4"/>
        <v>0</v>
      </c>
      <c r="K37" s="15">
        <f>SUM(K38)</f>
        <v>0</v>
      </c>
      <c r="L37" s="33"/>
      <c r="M37" s="545">
        <f t="shared" si="0"/>
        <v>0</v>
      </c>
      <c r="N37" s="545">
        <f t="shared" si="1"/>
        <v>0</v>
      </c>
      <c r="O37" s="545"/>
    </row>
    <row r="38" spans="1:15" ht="21" customHeight="1">
      <c r="A38" s="12" t="s">
        <v>606</v>
      </c>
      <c r="B38" s="13" t="s">
        <v>597</v>
      </c>
      <c r="C38" s="13" t="s">
        <v>466</v>
      </c>
      <c r="D38" s="13">
        <v>11</v>
      </c>
      <c r="E38" s="13" t="s">
        <v>605</v>
      </c>
      <c r="F38" s="13" t="s">
        <v>607</v>
      </c>
      <c r="G38" s="14">
        <f t="shared" si="2"/>
        <v>1029.8</v>
      </c>
      <c r="H38" s="15">
        <v>1029.8</v>
      </c>
      <c r="I38" s="33"/>
      <c r="J38" s="14">
        <f t="shared" si="4"/>
        <v>0</v>
      </c>
      <c r="K38" s="15">
        <v>0</v>
      </c>
      <c r="L38" s="33"/>
      <c r="M38" s="545">
        <f t="shared" si="0"/>
        <v>0</v>
      </c>
      <c r="N38" s="545">
        <f t="shared" si="1"/>
        <v>0</v>
      </c>
      <c r="O38" s="545"/>
    </row>
    <row r="39" spans="1:15" ht="24.75" customHeight="1">
      <c r="A39" s="12" t="s">
        <v>147</v>
      </c>
      <c r="B39" s="13" t="s">
        <v>597</v>
      </c>
      <c r="C39" s="13" t="s">
        <v>466</v>
      </c>
      <c r="D39" s="13">
        <v>13</v>
      </c>
      <c r="E39" s="13"/>
      <c r="F39" s="13"/>
      <c r="G39" s="14">
        <f t="shared" si="2"/>
        <v>18831.6</v>
      </c>
      <c r="H39" s="15">
        <f>SUM(H40+H42+H44+H46+H50+H48)</f>
        <v>4223.9</v>
      </c>
      <c r="I39" s="71">
        <f>SUM(I40+I42+I44+I46)</f>
        <v>14607.7</v>
      </c>
      <c r="J39" s="14">
        <f t="shared" si="4"/>
        <v>14786.9</v>
      </c>
      <c r="K39" s="15">
        <f>SUM(K40+K42+K44+K46+K50+K48)</f>
        <v>3107.1</v>
      </c>
      <c r="L39" s="15">
        <f>SUM(L40+L42+L44+L46+L50+L48)</f>
        <v>11679.8</v>
      </c>
      <c r="M39" s="545">
        <f t="shared" si="0"/>
        <v>78.52174005395187</v>
      </c>
      <c r="N39" s="545">
        <f t="shared" si="1"/>
        <v>73.55998011316557</v>
      </c>
      <c r="O39" s="545">
        <f aca="true" t="shared" si="5" ref="O39:O47">L39*100/I39</f>
        <v>79.9564613183458</v>
      </c>
    </row>
    <row r="40" spans="1:15" ht="22.5" customHeight="1">
      <c r="A40" s="12" t="s">
        <v>608</v>
      </c>
      <c r="B40" s="13" t="s">
        <v>597</v>
      </c>
      <c r="C40" s="13" t="s">
        <v>466</v>
      </c>
      <c r="D40" s="13">
        <v>13</v>
      </c>
      <c r="E40" s="13" t="s">
        <v>609</v>
      </c>
      <c r="F40" s="13"/>
      <c r="G40" s="14">
        <f t="shared" si="2"/>
        <v>6376.3</v>
      </c>
      <c r="H40" s="15"/>
      <c r="I40" s="33">
        <f>SUM(I41)</f>
        <v>6376.3</v>
      </c>
      <c r="J40" s="14">
        <f t="shared" si="4"/>
        <v>5684.9</v>
      </c>
      <c r="K40" s="15"/>
      <c r="L40" s="33">
        <f>SUM(L41)</f>
        <v>5684.9</v>
      </c>
      <c r="M40" s="545">
        <f t="shared" si="0"/>
        <v>89.15672098238791</v>
      </c>
      <c r="N40" s="545"/>
      <c r="O40" s="545">
        <f t="shared" si="5"/>
        <v>89.15672098238791</v>
      </c>
    </row>
    <row r="41" spans="1:15" ht="25.5" customHeight="1">
      <c r="A41" s="12" t="s">
        <v>577</v>
      </c>
      <c r="B41" s="13" t="s">
        <v>597</v>
      </c>
      <c r="C41" s="13" t="s">
        <v>466</v>
      </c>
      <c r="D41" s="13">
        <v>13</v>
      </c>
      <c r="E41" s="13" t="s">
        <v>609</v>
      </c>
      <c r="F41" s="13">
        <v>500</v>
      </c>
      <c r="G41" s="14">
        <f t="shared" si="2"/>
        <v>6376.3</v>
      </c>
      <c r="H41" s="15"/>
      <c r="I41" s="33">
        <v>6376.3</v>
      </c>
      <c r="J41" s="14">
        <f t="shared" si="4"/>
        <v>5684.9</v>
      </c>
      <c r="K41" s="15"/>
      <c r="L41" s="33">
        <f>SUM('Анал.табл.'!K35)</f>
        <v>5684.9</v>
      </c>
      <c r="M41" s="545">
        <f t="shared" si="0"/>
        <v>89.15672098238791</v>
      </c>
      <c r="N41" s="545"/>
      <c r="O41" s="545">
        <f t="shared" si="5"/>
        <v>89.15672098238791</v>
      </c>
    </row>
    <row r="42" spans="1:15" ht="27.75" customHeight="1" hidden="1">
      <c r="A42" s="12" t="s">
        <v>610</v>
      </c>
      <c r="B42" s="13" t="s">
        <v>597</v>
      </c>
      <c r="C42" s="13" t="s">
        <v>466</v>
      </c>
      <c r="D42" s="13">
        <v>13</v>
      </c>
      <c r="E42" s="13" t="s">
        <v>611</v>
      </c>
      <c r="F42" s="13"/>
      <c r="G42" s="14">
        <f t="shared" si="2"/>
        <v>0</v>
      </c>
      <c r="H42" s="15"/>
      <c r="I42" s="33">
        <f>SUM(I43)</f>
        <v>0</v>
      </c>
      <c r="J42" s="14">
        <f t="shared" si="4"/>
        <v>0</v>
      </c>
      <c r="K42" s="15"/>
      <c r="L42" s="33">
        <f>SUM(L43)</f>
        <v>0</v>
      </c>
      <c r="M42" s="545" t="e">
        <f t="shared" si="0"/>
        <v>#DIV/0!</v>
      </c>
      <c r="N42" s="545" t="e">
        <f t="shared" si="1"/>
        <v>#DIV/0!</v>
      </c>
      <c r="O42" s="545" t="e">
        <f t="shared" si="5"/>
        <v>#DIV/0!</v>
      </c>
    </row>
    <row r="43" spans="1:15" ht="26.25" customHeight="1" hidden="1">
      <c r="A43" s="12" t="s">
        <v>612</v>
      </c>
      <c r="B43" s="13" t="s">
        <v>597</v>
      </c>
      <c r="C43" s="13" t="s">
        <v>466</v>
      </c>
      <c r="D43" s="13">
        <v>13</v>
      </c>
      <c r="E43" s="13" t="s">
        <v>611</v>
      </c>
      <c r="F43" s="13">
        <v>500</v>
      </c>
      <c r="G43" s="14">
        <f t="shared" si="2"/>
        <v>0</v>
      </c>
      <c r="H43" s="15"/>
      <c r="I43" s="33">
        <f>SUM('[16]Анал.табл.'!Q39)</f>
        <v>0</v>
      </c>
      <c r="J43" s="14">
        <f t="shared" si="4"/>
        <v>0</v>
      </c>
      <c r="K43" s="15"/>
      <c r="L43" s="33"/>
      <c r="M43" s="545" t="e">
        <f t="shared" si="0"/>
        <v>#DIV/0!</v>
      </c>
      <c r="N43" s="545"/>
      <c r="O43" s="545" t="e">
        <f t="shared" si="5"/>
        <v>#DIV/0!</v>
      </c>
    </row>
    <row r="44" spans="1:15" ht="22.5" customHeight="1">
      <c r="A44" s="12" t="s">
        <v>575</v>
      </c>
      <c r="B44" s="13" t="s">
        <v>597</v>
      </c>
      <c r="C44" s="13" t="s">
        <v>466</v>
      </c>
      <c r="D44" s="13">
        <v>13</v>
      </c>
      <c r="E44" s="13" t="s">
        <v>576</v>
      </c>
      <c r="F44" s="13"/>
      <c r="G44" s="14">
        <f t="shared" si="2"/>
        <v>8231.4</v>
      </c>
      <c r="H44" s="15"/>
      <c r="I44" s="33">
        <f>SUM(I45:I45)</f>
        <v>8231.4</v>
      </c>
      <c r="J44" s="14">
        <f t="shared" si="4"/>
        <v>5994.900000000001</v>
      </c>
      <c r="K44" s="15"/>
      <c r="L44" s="33">
        <f>SUM(L45:L45)</f>
        <v>5994.900000000001</v>
      </c>
      <c r="M44" s="545">
        <f t="shared" si="0"/>
        <v>72.82965230701947</v>
      </c>
      <c r="N44" s="545"/>
      <c r="O44" s="545">
        <f t="shared" si="5"/>
        <v>72.82965230701947</v>
      </c>
    </row>
    <row r="45" spans="1:15" ht="21.75" customHeight="1">
      <c r="A45" s="12" t="s">
        <v>577</v>
      </c>
      <c r="B45" s="13" t="s">
        <v>597</v>
      </c>
      <c r="C45" s="13" t="s">
        <v>466</v>
      </c>
      <c r="D45" s="13">
        <v>13</v>
      </c>
      <c r="E45" s="13" t="s">
        <v>576</v>
      </c>
      <c r="F45" s="13">
        <v>500</v>
      </c>
      <c r="G45" s="14">
        <f t="shared" si="2"/>
        <v>8231.4</v>
      </c>
      <c r="H45" s="15"/>
      <c r="I45" s="33">
        <v>8231.4</v>
      </c>
      <c r="J45" s="14">
        <f t="shared" si="4"/>
        <v>5994.900000000001</v>
      </c>
      <c r="K45" s="15"/>
      <c r="L45" s="33">
        <f>SUM('Анал.табл.'!K36:K41)</f>
        <v>5994.900000000001</v>
      </c>
      <c r="M45" s="545">
        <f t="shared" si="0"/>
        <v>72.82965230701947</v>
      </c>
      <c r="N45" s="545"/>
      <c r="O45" s="545">
        <f t="shared" si="5"/>
        <v>72.82965230701947</v>
      </c>
    </row>
    <row r="46" spans="1:15" ht="1.5" customHeight="1" hidden="1">
      <c r="A46" s="12" t="s">
        <v>613</v>
      </c>
      <c r="B46" s="13" t="s">
        <v>597</v>
      </c>
      <c r="C46" s="13" t="s">
        <v>466</v>
      </c>
      <c r="D46" s="13">
        <v>13</v>
      </c>
      <c r="E46" s="13">
        <v>5220000</v>
      </c>
      <c r="F46" s="13"/>
      <c r="G46" s="14">
        <f t="shared" si="2"/>
        <v>0</v>
      </c>
      <c r="H46" s="15"/>
      <c r="I46" s="33">
        <v>0</v>
      </c>
      <c r="J46" s="14">
        <f t="shared" si="4"/>
        <v>0</v>
      </c>
      <c r="K46" s="15"/>
      <c r="L46" s="33">
        <v>0</v>
      </c>
      <c r="M46" s="545" t="e">
        <f t="shared" si="0"/>
        <v>#DIV/0!</v>
      </c>
      <c r="N46" s="545" t="e">
        <f t="shared" si="1"/>
        <v>#DIV/0!</v>
      </c>
      <c r="O46" s="545" t="e">
        <f t="shared" si="5"/>
        <v>#DIV/0!</v>
      </c>
    </row>
    <row r="47" spans="1:15" ht="22.5" customHeight="1" hidden="1">
      <c r="A47" s="12" t="s">
        <v>577</v>
      </c>
      <c r="B47" s="13" t="s">
        <v>597</v>
      </c>
      <c r="C47" s="13" t="s">
        <v>466</v>
      </c>
      <c r="D47" s="13">
        <v>13</v>
      </c>
      <c r="E47" s="13">
        <v>5221400</v>
      </c>
      <c r="F47" s="13">
        <v>500</v>
      </c>
      <c r="G47" s="14">
        <f t="shared" si="2"/>
        <v>0</v>
      </c>
      <c r="H47" s="15"/>
      <c r="I47" s="33">
        <v>0</v>
      </c>
      <c r="J47" s="14">
        <f t="shared" si="4"/>
        <v>0</v>
      </c>
      <c r="K47" s="15"/>
      <c r="L47" s="33">
        <v>0</v>
      </c>
      <c r="M47" s="545" t="e">
        <f t="shared" si="0"/>
        <v>#DIV/0!</v>
      </c>
      <c r="N47" s="545" t="e">
        <f t="shared" si="1"/>
        <v>#DIV/0!</v>
      </c>
      <c r="O47" s="545" t="e">
        <f t="shared" si="5"/>
        <v>#DIV/0!</v>
      </c>
    </row>
    <row r="48" spans="1:15" ht="42.75" customHeight="1">
      <c r="A48" s="12" t="s">
        <v>614</v>
      </c>
      <c r="B48" s="13" t="s">
        <v>597</v>
      </c>
      <c r="C48" s="13" t="s">
        <v>466</v>
      </c>
      <c r="D48" s="13" t="s">
        <v>498</v>
      </c>
      <c r="E48" s="13" t="s">
        <v>615</v>
      </c>
      <c r="F48" s="13"/>
      <c r="G48" s="14">
        <f t="shared" si="2"/>
        <v>1135.4</v>
      </c>
      <c r="H48" s="15">
        <f>SUM(H49)</f>
        <v>1135.4</v>
      </c>
      <c r="I48" s="33"/>
      <c r="J48" s="14">
        <f t="shared" si="4"/>
        <v>105</v>
      </c>
      <c r="K48" s="15">
        <f>SUM(K49)</f>
        <v>105</v>
      </c>
      <c r="L48" s="33"/>
      <c r="M48" s="545">
        <f t="shared" si="0"/>
        <v>9.247842170160295</v>
      </c>
      <c r="N48" s="545">
        <f t="shared" si="1"/>
        <v>9.247842170160295</v>
      </c>
      <c r="O48" s="545"/>
    </row>
    <row r="49" spans="1:15" ht="22.5" customHeight="1">
      <c r="A49" s="12" t="s">
        <v>577</v>
      </c>
      <c r="B49" s="13" t="s">
        <v>597</v>
      </c>
      <c r="C49" s="13" t="s">
        <v>466</v>
      </c>
      <c r="D49" s="13" t="s">
        <v>498</v>
      </c>
      <c r="E49" s="13" t="s">
        <v>615</v>
      </c>
      <c r="F49" s="13" t="s">
        <v>603</v>
      </c>
      <c r="G49" s="14">
        <f t="shared" si="2"/>
        <v>1135.4</v>
      </c>
      <c r="H49" s="15">
        <v>1135.4</v>
      </c>
      <c r="I49" s="33"/>
      <c r="J49" s="14">
        <f t="shared" si="4"/>
        <v>105</v>
      </c>
      <c r="K49" s="15">
        <f>SUM('Анал.табл.'!J33)</f>
        <v>105</v>
      </c>
      <c r="L49" s="33"/>
      <c r="M49" s="545">
        <f t="shared" si="0"/>
        <v>9.247842170160295</v>
      </c>
      <c r="N49" s="545">
        <f t="shared" si="1"/>
        <v>9.247842170160295</v>
      </c>
      <c r="O49" s="545"/>
    </row>
    <row r="50" spans="1:15" ht="23.25" customHeight="1">
      <c r="A50" s="12" t="s">
        <v>616</v>
      </c>
      <c r="B50" s="13" t="s">
        <v>597</v>
      </c>
      <c r="C50" s="13" t="s">
        <v>466</v>
      </c>
      <c r="D50" s="13" t="s">
        <v>498</v>
      </c>
      <c r="E50" s="13" t="s">
        <v>617</v>
      </c>
      <c r="F50" s="13"/>
      <c r="G50" s="14">
        <f t="shared" si="2"/>
        <v>3088.5</v>
      </c>
      <c r="H50" s="15">
        <f>SUM(H51)</f>
        <v>3088.5</v>
      </c>
      <c r="I50" s="33"/>
      <c r="J50" s="14">
        <f t="shared" si="4"/>
        <v>3002.1</v>
      </c>
      <c r="K50" s="15">
        <f>SUM(K51)</f>
        <v>3002.1</v>
      </c>
      <c r="L50" s="33"/>
      <c r="M50" s="545">
        <f t="shared" si="0"/>
        <v>97.20252549781448</v>
      </c>
      <c r="N50" s="545">
        <f t="shared" si="1"/>
        <v>97.20252549781448</v>
      </c>
      <c r="O50" s="545"/>
    </row>
    <row r="51" spans="1:15" ht="21.75" customHeight="1">
      <c r="A51" s="21" t="s">
        <v>577</v>
      </c>
      <c r="B51" s="22" t="s">
        <v>597</v>
      </c>
      <c r="C51" s="22" t="s">
        <v>466</v>
      </c>
      <c r="D51" s="22" t="s">
        <v>498</v>
      </c>
      <c r="E51" s="22" t="s">
        <v>617</v>
      </c>
      <c r="F51" s="22" t="s">
        <v>603</v>
      </c>
      <c r="G51" s="23">
        <f t="shared" si="2"/>
        <v>3088.5</v>
      </c>
      <c r="H51" s="24">
        <v>3088.5</v>
      </c>
      <c r="I51" s="72"/>
      <c r="J51" s="23">
        <f t="shared" si="4"/>
        <v>3002.1</v>
      </c>
      <c r="K51" s="24">
        <f>SUM('Анал.табл.'!J34)</f>
        <v>3002.1</v>
      </c>
      <c r="L51" s="72"/>
      <c r="M51" s="545">
        <f t="shared" si="0"/>
        <v>97.20252549781448</v>
      </c>
      <c r="N51" s="545">
        <f t="shared" si="1"/>
        <v>97.20252549781448</v>
      </c>
      <c r="O51" s="545"/>
    </row>
    <row r="52" spans="1:15" ht="23.25" customHeight="1">
      <c r="A52" s="12" t="s">
        <v>545</v>
      </c>
      <c r="B52" s="13" t="s">
        <v>597</v>
      </c>
      <c r="C52" s="13" t="s">
        <v>469</v>
      </c>
      <c r="D52" s="13"/>
      <c r="E52" s="13"/>
      <c r="F52" s="13"/>
      <c r="G52" s="15">
        <f>SUM(H52:I52)</f>
        <v>153897.5</v>
      </c>
      <c r="H52" s="15">
        <f>SUM(H53+H63+H4+H68)</f>
        <v>134875.5</v>
      </c>
      <c r="I52" s="71">
        <f>SUM(I53+I63+I4+I68)</f>
        <v>19022</v>
      </c>
      <c r="J52" s="15">
        <f aca="true" t="shared" si="6" ref="J52:J64">SUM(K52:L52)</f>
        <v>91591.09999999999</v>
      </c>
      <c r="K52" s="15">
        <f>SUM(K53+K63+K4+K68)</f>
        <v>83276.2</v>
      </c>
      <c r="L52" s="71">
        <f>SUM(L53+L63+L4+L68)</f>
        <v>8314.9</v>
      </c>
      <c r="M52" s="545">
        <f t="shared" si="0"/>
        <v>59.514352084991636</v>
      </c>
      <c r="N52" s="545">
        <f t="shared" si="1"/>
        <v>61.743014854439835</v>
      </c>
      <c r="O52" s="545">
        <f>L52*100/I52</f>
        <v>43.712017663757756</v>
      </c>
    </row>
    <row r="53" spans="1:15" ht="19.5" customHeight="1">
      <c r="A53" s="25" t="s">
        <v>546</v>
      </c>
      <c r="B53" s="26" t="s">
        <v>597</v>
      </c>
      <c r="C53" s="26" t="s">
        <v>469</v>
      </c>
      <c r="D53" s="26" t="s">
        <v>468</v>
      </c>
      <c r="E53" s="26"/>
      <c r="F53" s="26"/>
      <c r="G53" s="14">
        <f t="shared" si="2"/>
        <v>144798.3</v>
      </c>
      <c r="H53" s="14">
        <f>SUM(H54+H60)</f>
        <v>125866.3</v>
      </c>
      <c r="I53" s="73">
        <f>SUM(I54)</f>
        <v>18932</v>
      </c>
      <c r="J53" s="14">
        <f t="shared" si="6"/>
        <v>85051.29999999999</v>
      </c>
      <c r="K53" s="14">
        <f>SUM(K54+K60)</f>
        <v>76736.4</v>
      </c>
      <c r="L53" s="73">
        <f>SUM(L54)</f>
        <v>8314.9</v>
      </c>
      <c r="M53" s="545">
        <f t="shared" si="0"/>
        <v>58.73777523631147</v>
      </c>
      <c r="N53" s="545">
        <f t="shared" si="1"/>
        <v>60.96659709548941</v>
      </c>
      <c r="O53" s="545">
        <f>L53*100/I53</f>
        <v>43.91981829706317</v>
      </c>
    </row>
    <row r="54" spans="1:15" ht="21" customHeight="1">
      <c r="A54" s="12" t="s">
        <v>618</v>
      </c>
      <c r="B54" s="13" t="s">
        <v>597</v>
      </c>
      <c r="C54" s="13" t="s">
        <v>469</v>
      </c>
      <c r="D54" s="13" t="s">
        <v>468</v>
      </c>
      <c r="E54" s="13">
        <v>2020000</v>
      </c>
      <c r="F54" s="13"/>
      <c r="G54" s="14">
        <f t="shared" si="2"/>
        <v>140380.5</v>
      </c>
      <c r="H54" s="15">
        <f>H55+H56+H57+H58+H59</f>
        <v>121448.5</v>
      </c>
      <c r="I54" s="33">
        <f>SUM(I55)</f>
        <v>18932</v>
      </c>
      <c r="J54" s="14">
        <f t="shared" si="6"/>
        <v>84470.09999999999</v>
      </c>
      <c r="K54" s="15">
        <f>K56+K57+K58+K59</f>
        <v>76155.2</v>
      </c>
      <c r="L54" s="33">
        <f>SUM(L55)</f>
        <v>8314.9</v>
      </c>
      <c r="M54" s="545">
        <f t="shared" si="0"/>
        <v>60.17224614529796</v>
      </c>
      <c r="N54" s="545">
        <f t="shared" si="1"/>
        <v>62.70575593770199</v>
      </c>
      <c r="O54" s="545">
        <f>L54*100/I54</f>
        <v>43.91981829706317</v>
      </c>
    </row>
    <row r="55" spans="1:15" ht="61.5" customHeight="1">
      <c r="A55" s="12" t="s">
        <v>619</v>
      </c>
      <c r="B55" s="13" t="s">
        <v>597</v>
      </c>
      <c r="C55" s="13" t="s">
        <v>469</v>
      </c>
      <c r="D55" s="13" t="s">
        <v>468</v>
      </c>
      <c r="E55" s="13">
        <v>2020100</v>
      </c>
      <c r="F55" s="13" t="s">
        <v>620</v>
      </c>
      <c r="G55" s="14">
        <f t="shared" si="2"/>
        <v>18932</v>
      </c>
      <c r="H55" s="15"/>
      <c r="I55" s="33">
        <v>18932</v>
      </c>
      <c r="J55" s="14">
        <f t="shared" si="6"/>
        <v>8314.9</v>
      </c>
      <c r="K55" s="15"/>
      <c r="L55" s="33">
        <f>SUM('Анал.табл.'!K44:K45)</f>
        <v>8314.9</v>
      </c>
      <c r="M55" s="545">
        <f t="shared" si="0"/>
        <v>43.91981829706317</v>
      </c>
      <c r="N55" s="545"/>
      <c r="O55" s="545">
        <f>L55*100/I55</f>
        <v>43.91981829706317</v>
      </c>
    </row>
    <row r="56" spans="1:15" ht="21.75" customHeight="1">
      <c r="A56" s="12" t="s">
        <v>621</v>
      </c>
      <c r="B56" s="13" t="s">
        <v>597</v>
      </c>
      <c r="C56" s="13" t="s">
        <v>469</v>
      </c>
      <c r="D56" s="13" t="s">
        <v>468</v>
      </c>
      <c r="E56" s="13">
        <v>2025800</v>
      </c>
      <c r="F56" s="13" t="s">
        <v>620</v>
      </c>
      <c r="G56" s="14">
        <f t="shared" si="2"/>
        <v>83849.9</v>
      </c>
      <c r="H56" s="15">
        <v>83849.9</v>
      </c>
      <c r="I56" s="33"/>
      <c r="J56" s="14">
        <f t="shared" si="6"/>
        <v>52584.5</v>
      </c>
      <c r="K56" s="15">
        <v>52584.5</v>
      </c>
      <c r="L56" s="33"/>
      <c r="M56" s="545">
        <f t="shared" si="0"/>
        <v>62.71265678313272</v>
      </c>
      <c r="N56" s="545">
        <f t="shared" si="1"/>
        <v>62.71265678313272</v>
      </c>
      <c r="O56" s="545"/>
    </row>
    <row r="57" spans="1:15" ht="39.75" customHeight="1">
      <c r="A57" s="12" t="s">
        <v>622</v>
      </c>
      <c r="B57" s="13" t="s">
        <v>597</v>
      </c>
      <c r="C57" s="13" t="s">
        <v>469</v>
      </c>
      <c r="D57" s="13" t="s">
        <v>468</v>
      </c>
      <c r="E57" s="13">
        <v>2026700</v>
      </c>
      <c r="F57" s="13" t="s">
        <v>620</v>
      </c>
      <c r="G57" s="14">
        <f t="shared" si="2"/>
        <v>33876</v>
      </c>
      <c r="H57" s="15">
        <v>33876</v>
      </c>
      <c r="I57" s="33"/>
      <c r="J57" s="14">
        <f t="shared" si="6"/>
        <v>97184.6</v>
      </c>
      <c r="K57" s="15">
        <v>21029.4</v>
      </c>
      <c r="L57" s="33">
        <f>SUM(K56+K57+K58+K59)</f>
        <v>76155.2</v>
      </c>
      <c r="M57" s="545">
        <f t="shared" si="0"/>
        <v>286.8833392372181</v>
      </c>
      <c r="N57" s="545">
        <f t="shared" si="1"/>
        <v>62.07757704569607</v>
      </c>
      <c r="O57" s="545"/>
    </row>
    <row r="58" spans="1:15" ht="39" customHeight="1">
      <c r="A58" s="21" t="s">
        <v>623</v>
      </c>
      <c r="B58" s="22" t="s">
        <v>597</v>
      </c>
      <c r="C58" s="22" t="s">
        <v>469</v>
      </c>
      <c r="D58" s="22" t="s">
        <v>468</v>
      </c>
      <c r="E58" s="22">
        <v>2027600</v>
      </c>
      <c r="F58" s="22" t="s">
        <v>624</v>
      </c>
      <c r="G58" s="14">
        <f t="shared" si="2"/>
        <v>2924.8</v>
      </c>
      <c r="H58" s="24">
        <v>2924.8</v>
      </c>
      <c r="I58" s="72"/>
      <c r="J58" s="14">
        <f t="shared" si="6"/>
        <v>1921.8</v>
      </c>
      <c r="K58" s="24">
        <v>1921.8</v>
      </c>
      <c r="L58" s="72"/>
      <c r="M58" s="545">
        <f t="shared" si="0"/>
        <v>65.707056892779</v>
      </c>
      <c r="N58" s="545">
        <f t="shared" si="1"/>
        <v>65.707056892779</v>
      </c>
      <c r="O58" s="545"/>
    </row>
    <row r="59" spans="1:15" ht="21.75" customHeight="1">
      <c r="A59" s="12" t="s">
        <v>625</v>
      </c>
      <c r="B59" s="13" t="s">
        <v>597</v>
      </c>
      <c r="C59" s="13" t="s">
        <v>469</v>
      </c>
      <c r="D59" s="13" t="s">
        <v>468</v>
      </c>
      <c r="E59" s="13">
        <v>2027200</v>
      </c>
      <c r="F59" s="13" t="s">
        <v>620</v>
      </c>
      <c r="G59" s="14">
        <f t="shared" si="2"/>
        <v>797.8</v>
      </c>
      <c r="H59" s="15">
        <v>797.8</v>
      </c>
      <c r="I59" s="33"/>
      <c r="J59" s="14">
        <f t="shared" si="6"/>
        <v>619.5</v>
      </c>
      <c r="K59" s="15">
        <v>619.5</v>
      </c>
      <c r="L59" s="33"/>
      <c r="M59" s="545">
        <f t="shared" si="0"/>
        <v>77.65104036099274</v>
      </c>
      <c r="N59" s="545">
        <f t="shared" si="1"/>
        <v>77.65104036099274</v>
      </c>
      <c r="O59" s="545"/>
    </row>
    <row r="60" spans="1:15" ht="24.75" customHeight="1">
      <c r="A60" s="25" t="s">
        <v>626</v>
      </c>
      <c r="B60" s="26" t="s">
        <v>597</v>
      </c>
      <c r="C60" s="26" t="s">
        <v>469</v>
      </c>
      <c r="D60" s="26" t="s">
        <v>468</v>
      </c>
      <c r="E60" s="26">
        <v>7950000</v>
      </c>
      <c r="F60" s="26"/>
      <c r="G60" s="14">
        <f>SUM(H60:I60)</f>
        <v>4417.8</v>
      </c>
      <c r="H60" s="14">
        <f>SUM(H61+H62)</f>
        <v>4417.8</v>
      </c>
      <c r="I60" s="14">
        <f>SUM(I61+I62)</f>
        <v>0</v>
      </c>
      <c r="J60" s="14">
        <f>SUM(J61+J62)</f>
        <v>581.2</v>
      </c>
      <c r="K60" s="14">
        <f>SUM(K61+K62)</f>
        <v>581.2</v>
      </c>
      <c r="L60" s="14">
        <f>SUM(L61+L62)</f>
        <v>0</v>
      </c>
      <c r="M60" s="545">
        <f t="shared" si="0"/>
        <v>13.155869437276474</v>
      </c>
      <c r="N60" s="545">
        <f t="shared" si="1"/>
        <v>13.155869437276474</v>
      </c>
      <c r="O60" s="545"/>
    </row>
    <row r="61" spans="1:15" ht="61.5" customHeight="1">
      <c r="A61" s="12" t="s">
        <v>627</v>
      </c>
      <c r="B61" s="13" t="s">
        <v>597</v>
      </c>
      <c r="C61" s="13" t="s">
        <v>469</v>
      </c>
      <c r="D61" s="13" t="s">
        <v>468</v>
      </c>
      <c r="E61" s="13">
        <v>7950000</v>
      </c>
      <c r="F61" s="13">
        <v>500</v>
      </c>
      <c r="G61" s="15">
        <f>SUM(H61:I61)</f>
        <v>3503</v>
      </c>
      <c r="H61" s="15">
        <v>3503</v>
      </c>
      <c r="I61" s="33"/>
      <c r="J61" s="15">
        <f t="shared" si="6"/>
        <v>389.5</v>
      </c>
      <c r="K61" s="15">
        <v>389.5</v>
      </c>
      <c r="L61" s="33"/>
      <c r="M61" s="545">
        <f t="shared" si="0"/>
        <v>11.11904082215244</v>
      </c>
      <c r="N61" s="545">
        <f t="shared" si="1"/>
        <v>11.11904082215244</v>
      </c>
      <c r="O61" s="545"/>
    </row>
    <row r="62" spans="1:15" ht="41.25" customHeight="1">
      <c r="A62" s="12" t="s">
        <v>168</v>
      </c>
      <c r="B62" s="13" t="s">
        <v>597</v>
      </c>
      <c r="C62" s="13" t="s">
        <v>469</v>
      </c>
      <c r="D62" s="13" t="s">
        <v>468</v>
      </c>
      <c r="E62" s="13">
        <v>7950000</v>
      </c>
      <c r="F62" s="13">
        <v>500</v>
      </c>
      <c r="G62" s="15">
        <f>SUM(H62:I62)</f>
        <v>914.8</v>
      </c>
      <c r="H62" s="15">
        <v>914.8</v>
      </c>
      <c r="I62" s="33"/>
      <c r="J62" s="15">
        <f t="shared" si="6"/>
        <v>191.7</v>
      </c>
      <c r="K62" s="15">
        <v>191.7</v>
      </c>
      <c r="L62" s="33"/>
      <c r="M62" s="545">
        <f t="shared" si="0"/>
        <v>20.95540008745081</v>
      </c>
      <c r="N62" s="545">
        <f t="shared" si="1"/>
        <v>20.95540008745081</v>
      </c>
      <c r="O62" s="545"/>
    </row>
    <row r="63" spans="1:15" ht="39.75" customHeight="1">
      <c r="A63" s="12" t="s">
        <v>628</v>
      </c>
      <c r="B63" s="13" t="s">
        <v>597</v>
      </c>
      <c r="C63" s="13" t="s">
        <v>469</v>
      </c>
      <c r="D63" s="13" t="s">
        <v>372</v>
      </c>
      <c r="E63" s="13"/>
      <c r="F63" s="13"/>
      <c r="G63" s="15">
        <f>SUM(H63:I63)</f>
        <v>9009.199999999999</v>
      </c>
      <c r="H63" s="15">
        <f>SUM(H64+H66)</f>
        <v>9009.199999999999</v>
      </c>
      <c r="I63" s="33"/>
      <c r="J63" s="15">
        <f t="shared" si="6"/>
        <v>6539.8</v>
      </c>
      <c r="K63" s="15">
        <f>SUM(K64+K66)</f>
        <v>6539.8</v>
      </c>
      <c r="L63" s="33"/>
      <c r="M63" s="545">
        <f t="shared" si="0"/>
        <v>72.59024108688897</v>
      </c>
      <c r="N63" s="545">
        <f t="shared" si="1"/>
        <v>72.59024108688897</v>
      </c>
      <c r="O63" s="545"/>
    </row>
    <row r="64" spans="1:15" ht="39" customHeight="1">
      <c r="A64" s="12" t="s">
        <v>629</v>
      </c>
      <c r="B64" s="13" t="s">
        <v>597</v>
      </c>
      <c r="C64" s="13" t="s">
        <v>469</v>
      </c>
      <c r="D64" s="13" t="s">
        <v>372</v>
      </c>
      <c r="E64" s="13">
        <v>2180000</v>
      </c>
      <c r="F64" s="13"/>
      <c r="G64" s="15">
        <f>SUM(H64:I64)</f>
        <v>1236.8</v>
      </c>
      <c r="H64" s="15">
        <f>SUM(H65)</f>
        <v>1236.8</v>
      </c>
      <c r="I64" s="33"/>
      <c r="J64" s="15">
        <f t="shared" si="6"/>
        <v>953.5</v>
      </c>
      <c r="K64" s="15">
        <f>SUM(K65)</f>
        <v>953.5</v>
      </c>
      <c r="L64" s="33"/>
      <c r="M64" s="545">
        <f t="shared" si="0"/>
        <v>77.09411384217336</v>
      </c>
      <c r="N64" s="545">
        <f t="shared" si="1"/>
        <v>77.09411384217336</v>
      </c>
      <c r="O64" s="545"/>
    </row>
    <row r="65" spans="1:15" ht="39" customHeight="1">
      <c r="A65" s="12" t="s">
        <v>630</v>
      </c>
      <c r="B65" s="13" t="s">
        <v>597</v>
      </c>
      <c r="C65" s="13" t="s">
        <v>469</v>
      </c>
      <c r="D65" s="13" t="s">
        <v>372</v>
      </c>
      <c r="E65" s="13">
        <v>2180100</v>
      </c>
      <c r="F65" s="13" t="s">
        <v>620</v>
      </c>
      <c r="G65" s="15">
        <f aca="true" t="shared" si="7" ref="G65:G75">SUM(H65:I65)</f>
        <v>1236.8</v>
      </c>
      <c r="H65" s="15">
        <v>1236.8</v>
      </c>
      <c r="I65" s="33"/>
      <c r="J65" s="15">
        <f aca="true" t="shared" si="8" ref="J65:J70">SUM(K65:L65)</f>
        <v>953.5</v>
      </c>
      <c r="K65" s="15">
        <f>SUM('Анал.табл.'!J59)</f>
        <v>953.5</v>
      </c>
      <c r="L65" s="33"/>
      <c r="M65" s="545">
        <f t="shared" si="0"/>
        <v>77.09411384217336</v>
      </c>
      <c r="N65" s="545">
        <f t="shared" si="1"/>
        <v>77.09411384217336</v>
      </c>
      <c r="O65" s="545"/>
    </row>
    <row r="66" spans="1:15" ht="24" customHeight="1">
      <c r="A66" s="12" t="s">
        <v>631</v>
      </c>
      <c r="B66" s="13" t="s">
        <v>597</v>
      </c>
      <c r="C66" s="13" t="s">
        <v>469</v>
      </c>
      <c r="D66" s="13" t="s">
        <v>372</v>
      </c>
      <c r="E66" s="13">
        <v>3020000</v>
      </c>
      <c r="F66" s="13"/>
      <c r="G66" s="15">
        <f t="shared" si="7"/>
        <v>7772.4</v>
      </c>
      <c r="H66" s="15">
        <f>SUM(H67)</f>
        <v>7772.4</v>
      </c>
      <c r="I66" s="33"/>
      <c r="J66" s="15">
        <f t="shared" si="8"/>
        <v>5586.3</v>
      </c>
      <c r="K66" s="15">
        <f>SUM(K67)</f>
        <v>5586.3</v>
      </c>
      <c r="L66" s="33"/>
      <c r="M66" s="545">
        <f t="shared" si="0"/>
        <v>71.87355257063456</v>
      </c>
      <c r="N66" s="545">
        <f t="shared" si="1"/>
        <v>71.87355257063456</v>
      </c>
      <c r="O66" s="545"/>
    </row>
    <row r="67" spans="1:15" ht="24" customHeight="1">
      <c r="A67" s="12" t="s">
        <v>632</v>
      </c>
      <c r="B67" s="13" t="s">
        <v>597</v>
      </c>
      <c r="C67" s="13" t="s">
        <v>469</v>
      </c>
      <c r="D67" s="13" t="s">
        <v>372</v>
      </c>
      <c r="E67" s="13">
        <v>3029900</v>
      </c>
      <c r="F67" s="13" t="s">
        <v>633</v>
      </c>
      <c r="G67" s="15">
        <f t="shared" si="7"/>
        <v>7772.4</v>
      </c>
      <c r="H67" s="15">
        <v>7772.4</v>
      </c>
      <c r="I67" s="33"/>
      <c r="J67" s="15">
        <f t="shared" si="8"/>
        <v>5586.3</v>
      </c>
      <c r="K67" s="15">
        <f>SUM('Анал.табл.'!J60)</f>
        <v>5586.3</v>
      </c>
      <c r="L67" s="33"/>
      <c r="M67" s="545">
        <f t="shared" si="0"/>
        <v>71.87355257063456</v>
      </c>
      <c r="N67" s="545">
        <f t="shared" si="1"/>
        <v>71.87355257063456</v>
      </c>
      <c r="O67" s="545"/>
    </row>
    <row r="68" spans="1:15" ht="28.5" customHeight="1">
      <c r="A68" s="27" t="s">
        <v>503</v>
      </c>
      <c r="B68" s="26" t="s">
        <v>597</v>
      </c>
      <c r="C68" s="13" t="s">
        <v>469</v>
      </c>
      <c r="D68" s="26" t="s">
        <v>374</v>
      </c>
      <c r="E68" s="26"/>
      <c r="F68" s="26"/>
      <c r="G68" s="15">
        <f t="shared" si="7"/>
        <v>90</v>
      </c>
      <c r="H68" s="14"/>
      <c r="I68" s="73">
        <f>SUM(I70)</f>
        <v>90</v>
      </c>
      <c r="J68" s="15">
        <f t="shared" si="8"/>
        <v>0</v>
      </c>
      <c r="K68" s="14"/>
      <c r="L68" s="73">
        <f>SUM(L70)</f>
        <v>0</v>
      </c>
      <c r="M68" s="545">
        <f t="shared" si="0"/>
        <v>0</v>
      </c>
      <c r="N68" s="545"/>
      <c r="O68" s="545">
        <f aca="true" t="shared" si="9" ref="O68:O76">L68*100/I68</f>
        <v>0</v>
      </c>
    </row>
    <row r="69" spans="1:15" ht="22.5" customHeight="1">
      <c r="A69" s="12" t="s">
        <v>634</v>
      </c>
      <c r="B69" s="26" t="s">
        <v>597</v>
      </c>
      <c r="C69" s="13" t="s">
        <v>469</v>
      </c>
      <c r="D69" s="26" t="s">
        <v>374</v>
      </c>
      <c r="E69" s="26" t="s">
        <v>635</v>
      </c>
      <c r="F69" s="26"/>
      <c r="G69" s="15">
        <f t="shared" si="7"/>
        <v>90</v>
      </c>
      <c r="H69" s="14"/>
      <c r="I69" s="73">
        <f>SUM(I70)</f>
        <v>90</v>
      </c>
      <c r="J69" s="15">
        <f t="shared" si="8"/>
        <v>0</v>
      </c>
      <c r="K69" s="14"/>
      <c r="L69" s="73">
        <f>SUM(L70)</f>
        <v>0</v>
      </c>
      <c r="M69" s="545">
        <f t="shared" si="0"/>
        <v>0</v>
      </c>
      <c r="N69" s="545"/>
      <c r="O69" s="545">
        <f t="shared" si="9"/>
        <v>0</v>
      </c>
    </row>
    <row r="70" spans="1:15" ht="47.25" customHeight="1">
      <c r="A70" s="27" t="s">
        <v>313</v>
      </c>
      <c r="B70" s="26" t="s">
        <v>597</v>
      </c>
      <c r="C70" s="13" t="s">
        <v>469</v>
      </c>
      <c r="D70" s="26" t="s">
        <v>374</v>
      </c>
      <c r="E70" s="26" t="s">
        <v>636</v>
      </c>
      <c r="F70" s="26" t="s">
        <v>620</v>
      </c>
      <c r="G70" s="15">
        <f t="shared" si="7"/>
        <v>90</v>
      </c>
      <c r="H70" s="14"/>
      <c r="I70" s="73">
        <v>90</v>
      </c>
      <c r="J70" s="15">
        <f t="shared" si="8"/>
        <v>0</v>
      </c>
      <c r="K70" s="14"/>
      <c r="L70" s="73">
        <f>SUM('Анал.табл.'!K62)</f>
        <v>0</v>
      </c>
      <c r="M70" s="545">
        <f t="shared" si="0"/>
        <v>0</v>
      </c>
      <c r="N70" s="545"/>
      <c r="O70" s="545">
        <f t="shared" si="9"/>
        <v>0</v>
      </c>
    </row>
    <row r="71" spans="1:15" ht="24" customHeight="1">
      <c r="A71" s="25" t="s">
        <v>547</v>
      </c>
      <c r="B71" s="26" t="s">
        <v>597</v>
      </c>
      <c r="C71" s="26" t="s">
        <v>495</v>
      </c>
      <c r="D71" s="26"/>
      <c r="E71" s="26"/>
      <c r="F71" s="26"/>
      <c r="G71" s="14">
        <f>SUM(H71:I71)</f>
        <v>65466.3</v>
      </c>
      <c r="H71" s="14">
        <f>SUM(H74+H77+H80+H86+H72)</f>
        <v>50472.4</v>
      </c>
      <c r="I71" s="73">
        <f>SUM(I74+I77+I80+I86+I72)</f>
        <v>14993.900000000001</v>
      </c>
      <c r="J71" s="14">
        <f aca="true" t="shared" si="10" ref="J71:J79">SUM(K71:L71)</f>
        <v>41114.50000000001</v>
      </c>
      <c r="K71" s="14">
        <f>SUM(K74+K77+K80+K86+K72)</f>
        <v>33794.600000000006</v>
      </c>
      <c r="L71" s="73">
        <f>SUM(L74+L77+L80+L86+L72)</f>
        <v>7319.900000000001</v>
      </c>
      <c r="M71" s="545">
        <f t="shared" si="0"/>
        <v>62.80254115476208</v>
      </c>
      <c r="N71" s="545">
        <f t="shared" si="1"/>
        <v>66.9565940989531</v>
      </c>
      <c r="O71" s="545">
        <f t="shared" si="9"/>
        <v>48.81918646916412</v>
      </c>
    </row>
    <row r="72" spans="1:15" ht="24" customHeight="1">
      <c r="A72" s="27" t="s">
        <v>301</v>
      </c>
      <c r="B72" s="13" t="s">
        <v>597</v>
      </c>
      <c r="C72" s="13" t="s">
        <v>495</v>
      </c>
      <c r="D72" s="13" t="s">
        <v>466</v>
      </c>
      <c r="E72" s="26"/>
      <c r="F72" s="26"/>
      <c r="G72" s="15">
        <f t="shared" si="7"/>
        <v>2498.7</v>
      </c>
      <c r="H72" s="14"/>
      <c r="I72" s="73">
        <f>SUM(I73)</f>
        <v>2498.7</v>
      </c>
      <c r="J72" s="15">
        <f t="shared" si="10"/>
        <v>694.6</v>
      </c>
      <c r="K72" s="14"/>
      <c r="L72" s="73">
        <f>SUM(L73)</f>
        <v>694.6</v>
      </c>
      <c r="M72" s="545">
        <f aca="true" t="shared" si="11" ref="M72:M139">J72*100/G72</f>
        <v>27.79845519670229</v>
      </c>
      <c r="N72" s="545"/>
      <c r="O72" s="545">
        <f t="shared" si="9"/>
        <v>27.79845519670229</v>
      </c>
    </row>
    <row r="73" spans="1:15" ht="24" customHeight="1">
      <c r="A73" s="27" t="s">
        <v>302</v>
      </c>
      <c r="B73" s="13" t="s">
        <v>597</v>
      </c>
      <c r="C73" s="13" t="s">
        <v>495</v>
      </c>
      <c r="D73" s="13" t="s">
        <v>466</v>
      </c>
      <c r="E73" s="26" t="s">
        <v>637</v>
      </c>
      <c r="F73" s="26" t="s">
        <v>633</v>
      </c>
      <c r="G73" s="15">
        <f t="shared" si="7"/>
        <v>2498.7</v>
      </c>
      <c r="H73" s="14"/>
      <c r="I73" s="73">
        <v>2498.7</v>
      </c>
      <c r="J73" s="15">
        <f t="shared" si="10"/>
        <v>694.6</v>
      </c>
      <c r="K73" s="14"/>
      <c r="L73" s="73">
        <v>694.6</v>
      </c>
      <c r="M73" s="545">
        <f t="shared" si="11"/>
        <v>27.79845519670229</v>
      </c>
      <c r="N73" s="545"/>
      <c r="O73" s="545">
        <f t="shared" si="9"/>
        <v>27.79845519670229</v>
      </c>
    </row>
    <row r="74" spans="1:15" ht="27" customHeight="1">
      <c r="A74" s="12" t="s">
        <v>303</v>
      </c>
      <c r="B74" s="13" t="s">
        <v>597</v>
      </c>
      <c r="C74" s="13" t="s">
        <v>495</v>
      </c>
      <c r="D74" s="13" t="s">
        <v>373</v>
      </c>
      <c r="E74" s="13"/>
      <c r="F74" s="13"/>
      <c r="G74" s="15">
        <f t="shared" si="7"/>
        <v>10067.1</v>
      </c>
      <c r="H74" s="15"/>
      <c r="I74" s="33">
        <f>SUM(I75)</f>
        <v>10067.1</v>
      </c>
      <c r="J74" s="15">
        <f t="shared" si="10"/>
        <v>6405.2</v>
      </c>
      <c r="K74" s="15"/>
      <c r="L74" s="33">
        <f>SUM(L75)</f>
        <v>6405.2</v>
      </c>
      <c r="M74" s="545">
        <f t="shared" si="11"/>
        <v>63.625075741772704</v>
      </c>
      <c r="N74" s="545"/>
      <c r="O74" s="545">
        <f t="shared" si="9"/>
        <v>63.625075741772704</v>
      </c>
    </row>
    <row r="75" spans="1:15" ht="23.25" customHeight="1">
      <c r="A75" s="12" t="s">
        <v>634</v>
      </c>
      <c r="B75" s="13" t="s">
        <v>597</v>
      </c>
      <c r="C75" s="13" t="s">
        <v>495</v>
      </c>
      <c r="D75" s="13" t="s">
        <v>373</v>
      </c>
      <c r="E75" s="13">
        <v>5220000</v>
      </c>
      <c r="F75" s="13"/>
      <c r="G75" s="15">
        <f t="shared" si="7"/>
        <v>10067.1</v>
      </c>
      <c r="H75" s="15"/>
      <c r="I75" s="33">
        <f>SUM(I76)</f>
        <v>10067.1</v>
      </c>
      <c r="J75" s="15">
        <f t="shared" si="10"/>
        <v>6405.2</v>
      </c>
      <c r="K75" s="15"/>
      <c r="L75" s="33">
        <f>SUM(L76)</f>
        <v>6405.2</v>
      </c>
      <c r="M75" s="545">
        <f t="shared" si="11"/>
        <v>63.625075741772704</v>
      </c>
      <c r="N75" s="545"/>
      <c r="O75" s="545">
        <f t="shared" si="9"/>
        <v>63.625075741772704</v>
      </c>
    </row>
    <row r="76" spans="1:15" ht="23.25" customHeight="1">
      <c r="A76" s="27" t="s">
        <v>638</v>
      </c>
      <c r="B76" s="13" t="s">
        <v>597</v>
      </c>
      <c r="C76" s="13" t="s">
        <v>495</v>
      </c>
      <c r="D76" s="13" t="s">
        <v>373</v>
      </c>
      <c r="E76" s="13">
        <v>5225700</v>
      </c>
      <c r="F76" s="13">
        <v>342</v>
      </c>
      <c r="G76" s="15">
        <f>SUM(H76:I76)</f>
        <v>10067.1</v>
      </c>
      <c r="H76" s="15"/>
      <c r="I76" s="33">
        <v>10067.1</v>
      </c>
      <c r="J76" s="15">
        <f t="shared" si="10"/>
        <v>6405.2</v>
      </c>
      <c r="K76" s="15"/>
      <c r="L76" s="33">
        <f>SUM('Анал.табл.'!K95:K97)</f>
        <v>6405.2</v>
      </c>
      <c r="M76" s="545">
        <f t="shared" si="11"/>
        <v>63.625075741772704</v>
      </c>
      <c r="N76" s="545"/>
      <c r="O76" s="545">
        <f t="shared" si="9"/>
        <v>63.625075741772704</v>
      </c>
    </row>
    <row r="77" spans="1:15" ht="19.5" customHeight="1">
      <c r="A77" s="12" t="s">
        <v>305</v>
      </c>
      <c r="B77" s="13" t="s">
        <v>597</v>
      </c>
      <c r="C77" s="13" t="s">
        <v>495</v>
      </c>
      <c r="D77" s="13" t="s">
        <v>377</v>
      </c>
      <c r="E77" s="13"/>
      <c r="F77" s="13"/>
      <c r="G77" s="15">
        <f>SUM(H77:I77)</f>
        <v>5094.7</v>
      </c>
      <c r="H77" s="15">
        <f>SUM(H78)</f>
        <v>5094.7</v>
      </c>
      <c r="I77" s="33"/>
      <c r="J77" s="15">
        <f t="shared" si="10"/>
        <v>1546.2</v>
      </c>
      <c r="K77" s="15">
        <f>SUM(K78)</f>
        <v>1546.2</v>
      </c>
      <c r="L77" s="33"/>
      <c r="M77" s="545">
        <f t="shared" si="11"/>
        <v>30.349186409405853</v>
      </c>
      <c r="N77" s="545">
        <f aca="true" t="shared" si="12" ref="N77:N139">K77*100/H77</f>
        <v>30.349186409405853</v>
      </c>
      <c r="O77" s="545"/>
    </row>
    <row r="78" spans="1:15" ht="22.5" customHeight="1">
      <c r="A78" s="12" t="s">
        <v>639</v>
      </c>
      <c r="B78" s="13" t="s">
        <v>597</v>
      </c>
      <c r="C78" s="13" t="s">
        <v>495</v>
      </c>
      <c r="D78" s="13" t="s">
        <v>377</v>
      </c>
      <c r="E78" s="13">
        <v>3030000</v>
      </c>
      <c r="F78" s="13"/>
      <c r="G78" s="15">
        <f>SUM(H78:I78)</f>
        <v>5094.7</v>
      </c>
      <c r="H78" s="15">
        <f>SUM(H79)</f>
        <v>5094.7</v>
      </c>
      <c r="I78" s="33"/>
      <c r="J78" s="15">
        <f t="shared" si="10"/>
        <v>1546.2</v>
      </c>
      <c r="K78" s="15">
        <f>SUM(K79)</f>
        <v>1546.2</v>
      </c>
      <c r="L78" s="33"/>
      <c r="M78" s="545">
        <f t="shared" si="11"/>
        <v>30.349186409405853</v>
      </c>
      <c r="N78" s="545">
        <f t="shared" si="12"/>
        <v>30.349186409405853</v>
      </c>
      <c r="O78" s="545"/>
    </row>
    <row r="79" spans="1:15" ht="21" customHeight="1">
      <c r="A79" s="12" t="s">
        <v>640</v>
      </c>
      <c r="B79" s="13" t="s">
        <v>597</v>
      </c>
      <c r="C79" s="13" t="s">
        <v>495</v>
      </c>
      <c r="D79" s="13" t="s">
        <v>377</v>
      </c>
      <c r="E79" s="13">
        <v>3030200</v>
      </c>
      <c r="F79" s="13" t="s">
        <v>641</v>
      </c>
      <c r="G79" s="15">
        <f>SUM(H79:I79)</f>
        <v>5094.7</v>
      </c>
      <c r="H79" s="15">
        <v>5094.7</v>
      </c>
      <c r="I79" s="33"/>
      <c r="J79" s="15">
        <f t="shared" si="10"/>
        <v>1546.2</v>
      </c>
      <c r="K79" s="15">
        <f>SUM('Анал.табл.'!J99)</f>
        <v>1546.2</v>
      </c>
      <c r="L79" s="33"/>
      <c r="M79" s="545">
        <f t="shared" si="11"/>
        <v>30.349186409405853</v>
      </c>
      <c r="N79" s="545">
        <f t="shared" si="12"/>
        <v>30.349186409405853</v>
      </c>
      <c r="O79" s="545"/>
    </row>
    <row r="80" spans="1:15" ht="19.5" customHeight="1">
      <c r="A80" s="12" t="s">
        <v>308</v>
      </c>
      <c r="B80" s="13" t="s">
        <v>597</v>
      </c>
      <c r="C80" s="13" t="s">
        <v>495</v>
      </c>
      <c r="D80" s="13">
        <v>10</v>
      </c>
      <c r="E80" s="13"/>
      <c r="F80" s="13"/>
      <c r="G80" s="15">
        <f aca="true" t="shared" si="13" ref="G80:L80">SUM(G81+G84)</f>
        <v>19128.8</v>
      </c>
      <c r="H80" s="15">
        <f t="shared" si="13"/>
        <v>19128.8</v>
      </c>
      <c r="I80" s="33">
        <f t="shared" si="13"/>
        <v>0</v>
      </c>
      <c r="J80" s="15">
        <f t="shared" si="13"/>
        <v>13557.500000000002</v>
      </c>
      <c r="K80" s="15">
        <f t="shared" si="13"/>
        <v>13557.500000000002</v>
      </c>
      <c r="L80" s="33">
        <f t="shared" si="13"/>
        <v>0</v>
      </c>
      <c r="M80" s="545">
        <f t="shared" si="11"/>
        <v>70.87480657438</v>
      </c>
      <c r="N80" s="545">
        <f t="shared" si="12"/>
        <v>70.87480657438</v>
      </c>
      <c r="O80" s="545"/>
    </row>
    <row r="81" spans="1:15" ht="21.75" customHeight="1">
      <c r="A81" s="12" t="s">
        <v>642</v>
      </c>
      <c r="B81" s="13" t="s">
        <v>597</v>
      </c>
      <c r="C81" s="13" t="s">
        <v>495</v>
      </c>
      <c r="D81" s="13">
        <v>10</v>
      </c>
      <c r="E81" s="13">
        <v>3300000</v>
      </c>
      <c r="F81" s="13"/>
      <c r="G81" s="15">
        <f>SUM(G82+G83)</f>
        <v>13046.9</v>
      </c>
      <c r="H81" s="15">
        <f>SUM(H82+H83)</f>
        <v>13046.9</v>
      </c>
      <c r="I81" s="33"/>
      <c r="J81" s="15">
        <f>SUM(J82+J83)</f>
        <v>9242.400000000001</v>
      </c>
      <c r="K81" s="15">
        <f>SUM(K82+K83)</f>
        <v>9242.400000000001</v>
      </c>
      <c r="L81" s="33"/>
      <c r="M81" s="545">
        <f t="shared" si="11"/>
        <v>70.83981635484292</v>
      </c>
      <c r="N81" s="545">
        <f t="shared" si="12"/>
        <v>70.83981635484292</v>
      </c>
      <c r="O81" s="545"/>
    </row>
    <row r="82" spans="1:15" ht="18.75" customHeight="1">
      <c r="A82" s="12" t="s">
        <v>632</v>
      </c>
      <c r="B82" s="13" t="s">
        <v>597</v>
      </c>
      <c r="C82" s="13" t="s">
        <v>495</v>
      </c>
      <c r="D82" s="13">
        <v>10</v>
      </c>
      <c r="E82" s="13">
        <v>3309900</v>
      </c>
      <c r="F82" s="13" t="s">
        <v>633</v>
      </c>
      <c r="G82" s="15">
        <f>SUM(H82:I82)</f>
        <v>12156.9</v>
      </c>
      <c r="H82" s="15">
        <v>12156.9</v>
      </c>
      <c r="I82" s="33"/>
      <c r="J82" s="15">
        <f>SUM(K82:L82)</f>
        <v>8755.7</v>
      </c>
      <c r="K82" s="15">
        <f>SUM('Анал.табл.'!J103)</f>
        <v>8755.7</v>
      </c>
      <c r="L82" s="33"/>
      <c r="M82" s="545">
        <f t="shared" si="11"/>
        <v>72.02247283435746</v>
      </c>
      <c r="N82" s="545">
        <f t="shared" si="12"/>
        <v>72.02247283435746</v>
      </c>
      <c r="O82" s="545"/>
    </row>
    <row r="83" spans="1:15" ht="19.5" customHeight="1">
      <c r="A83" s="12" t="s">
        <v>595</v>
      </c>
      <c r="B83" s="13" t="s">
        <v>597</v>
      </c>
      <c r="C83" s="13" t="s">
        <v>495</v>
      </c>
      <c r="D83" s="13">
        <v>10</v>
      </c>
      <c r="E83" s="13">
        <v>3300200</v>
      </c>
      <c r="F83" s="13">
        <v>500</v>
      </c>
      <c r="G83" s="15">
        <f aca="true" t="shared" si="14" ref="G83:G89">SUM(H83:I83)</f>
        <v>890</v>
      </c>
      <c r="H83" s="15">
        <v>890</v>
      </c>
      <c r="I83" s="33"/>
      <c r="J83" s="15">
        <f>SUM(K83:L83)</f>
        <v>486.7</v>
      </c>
      <c r="K83" s="15">
        <f>SUM('Анал.табл.'!J109)</f>
        <v>486.7</v>
      </c>
      <c r="L83" s="33"/>
      <c r="M83" s="545">
        <f t="shared" si="11"/>
        <v>54.68539325842696</v>
      </c>
      <c r="N83" s="545">
        <f t="shared" si="12"/>
        <v>54.68539325842696</v>
      </c>
      <c r="O83" s="545"/>
    </row>
    <row r="84" spans="1:15" ht="19.5" customHeight="1">
      <c r="A84" s="12" t="s">
        <v>643</v>
      </c>
      <c r="B84" s="13" t="s">
        <v>597</v>
      </c>
      <c r="C84" s="13" t="s">
        <v>495</v>
      </c>
      <c r="D84" s="13">
        <v>10</v>
      </c>
      <c r="E84" s="13">
        <v>7950000</v>
      </c>
      <c r="F84" s="13"/>
      <c r="G84" s="15">
        <f t="shared" si="14"/>
        <v>6081.9</v>
      </c>
      <c r="H84" s="15">
        <f>SUM(H85)</f>
        <v>6081.9</v>
      </c>
      <c r="I84" s="33"/>
      <c r="J84" s="15">
        <f>SUM(K84:L84)</f>
        <v>4315.1</v>
      </c>
      <c r="K84" s="15">
        <f>SUM(K85)</f>
        <v>4315.1</v>
      </c>
      <c r="L84" s="33"/>
      <c r="M84" s="545">
        <f t="shared" si="11"/>
        <v>70.9498676400467</v>
      </c>
      <c r="N84" s="545">
        <f t="shared" si="12"/>
        <v>70.9498676400467</v>
      </c>
      <c r="O84" s="545"/>
    </row>
    <row r="85" spans="1:15" ht="21" customHeight="1">
      <c r="A85" s="12" t="s">
        <v>505</v>
      </c>
      <c r="B85" s="13" t="s">
        <v>597</v>
      </c>
      <c r="C85" s="13" t="s">
        <v>495</v>
      </c>
      <c r="D85" s="13">
        <v>10</v>
      </c>
      <c r="E85" s="13">
        <v>7950000</v>
      </c>
      <c r="F85" s="13">
        <v>500</v>
      </c>
      <c r="G85" s="15">
        <f t="shared" si="14"/>
        <v>6081.9</v>
      </c>
      <c r="H85" s="15">
        <v>6081.9</v>
      </c>
      <c r="I85" s="33"/>
      <c r="J85" s="15">
        <f>SUM(K85:L85)</f>
        <v>4315.1</v>
      </c>
      <c r="K85" s="15">
        <f>SUM('Анал.табл.'!J105)</f>
        <v>4315.1</v>
      </c>
      <c r="L85" s="33"/>
      <c r="M85" s="545">
        <f t="shared" si="11"/>
        <v>70.9498676400467</v>
      </c>
      <c r="N85" s="545">
        <f t="shared" si="12"/>
        <v>70.9498676400467</v>
      </c>
      <c r="O85" s="545"/>
    </row>
    <row r="86" spans="1:15" ht="23.25" customHeight="1">
      <c r="A86" s="12" t="s">
        <v>316</v>
      </c>
      <c r="B86" s="13" t="s">
        <v>597</v>
      </c>
      <c r="C86" s="13" t="s">
        <v>495</v>
      </c>
      <c r="D86" s="13">
        <v>12</v>
      </c>
      <c r="E86" s="13"/>
      <c r="F86" s="13"/>
      <c r="G86" s="15">
        <f>SUM(G88+G90+G92+G87+G94)</f>
        <v>28677</v>
      </c>
      <c r="H86" s="15">
        <f>SUM(H88+H90+H92+H87)</f>
        <v>26248.9</v>
      </c>
      <c r="I86" s="33">
        <f>SUM(I88+I90+I92+I87+I93+I94)</f>
        <v>2428.1</v>
      </c>
      <c r="J86" s="15">
        <f>SUM(J88+J90+J92+J87+J94)</f>
        <v>18911</v>
      </c>
      <c r="K86" s="15">
        <f>SUM(K88+K90+K92+K87)</f>
        <v>18690.9</v>
      </c>
      <c r="L86" s="33">
        <f>SUM(L88+L90+L92+L87+L93+L94)</f>
        <v>220.1</v>
      </c>
      <c r="M86" s="545">
        <f t="shared" si="11"/>
        <v>65.94483383896502</v>
      </c>
      <c r="N86" s="545">
        <f t="shared" si="12"/>
        <v>71.20641245918877</v>
      </c>
      <c r="O86" s="545">
        <f>L86*100/I86</f>
        <v>9.06470079486018</v>
      </c>
    </row>
    <row r="87" spans="1:15" ht="23.25" customHeight="1">
      <c r="A87" s="12" t="s">
        <v>644</v>
      </c>
      <c r="B87" s="13" t="s">
        <v>597</v>
      </c>
      <c r="C87" s="13" t="s">
        <v>495</v>
      </c>
      <c r="D87" s="13">
        <v>12</v>
      </c>
      <c r="E87" s="13" t="s">
        <v>645</v>
      </c>
      <c r="F87" s="13" t="s">
        <v>646</v>
      </c>
      <c r="G87" s="15">
        <f>SUM(H87)</f>
        <v>3175.5</v>
      </c>
      <c r="H87" s="15">
        <v>3175.5</v>
      </c>
      <c r="I87" s="33"/>
      <c r="J87" s="15">
        <f>SUM(K87)</f>
        <v>2231</v>
      </c>
      <c r="K87" s="15">
        <f>SUM('Анал.табл.'!J116)</f>
        <v>2231</v>
      </c>
      <c r="L87" s="33"/>
      <c r="M87" s="545">
        <f t="shared" si="11"/>
        <v>70.25665249566997</v>
      </c>
      <c r="N87" s="545">
        <f t="shared" si="12"/>
        <v>70.25665249566997</v>
      </c>
      <c r="O87" s="545"/>
    </row>
    <row r="88" spans="1:15" ht="21" customHeight="1">
      <c r="A88" s="12" t="s">
        <v>647</v>
      </c>
      <c r="B88" s="13" t="s">
        <v>597</v>
      </c>
      <c r="C88" s="13" t="s">
        <v>495</v>
      </c>
      <c r="D88" s="13">
        <v>12</v>
      </c>
      <c r="E88" s="13" t="s">
        <v>648</v>
      </c>
      <c r="F88" s="13"/>
      <c r="G88" s="15">
        <f t="shared" si="14"/>
        <v>22173.4</v>
      </c>
      <c r="H88" s="15">
        <f>SUM(H89)</f>
        <v>22173.4</v>
      </c>
      <c r="I88" s="33"/>
      <c r="J88" s="15">
        <f aca="true" t="shared" si="15" ref="J88:J94">SUM(K88:L88)</f>
        <v>16078.7</v>
      </c>
      <c r="K88" s="15">
        <f>SUM(K89)</f>
        <v>16078.7</v>
      </c>
      <c r="L88" s="33"/>
      <c r="M88" s="545">
        <f t="shared" si="11"/>
        <v>72.51346207618137</v>
      </c>
      <c r="N88" s="545">
        <f t="shared" si="12"/>
        <v>72.51346207618137</v>
      </c>
      <c r="O88" s="545"/>
    </row>
    <row r="89" spans="1:15" ht="24" customHeight="1">
      <c r="A89" s="12" t="s">
        <v>632</v>
      </c>
      <c r="B89" s="13" t="s">
        <v>597</v>
      </c>
      <c r="C89" s="13" t="s">
        <v>495</v>
      </c>
      <c r="D89" s="13">
        <v>12</v>
      </c>
      <c r="E89" s="13" t="s">
        <v>648</v>
      </c>
      <c r="F89" s="13" t="s">
        <v>633</v>
      </c>
      <c r="G89" s="15">
        <f t="shared" si="14"/>
        <v>22173.4</v>
      </c>
      <c r="H89" s="15">
        <v>22173.4</v>
      </c>
      <c r="I89" s="33"/>
      <c r="J89" s="15">
        <f t="shared" si="15"/>
        <v>16078.7</v>
      </c>
      <c r="K89" s="15">
        <f>SUM('Анал.табл.'!J115)</f>
        <v>16078.7</v>
      </c>
      <c r="L89" s="33"/>
      <c r="M89" s="545">
        <f t="shared" si="11"/>
        <v>72.51346207618137</v>
      </c>
      <c r="N89" s="545">
        <f t="shared" si="12"/>
        <v>72.51346207618137</v>
      </c>
      <c r="O89" s="545"/>
    </row>
    <row r="90" spans="1:15" ht="21.75" customHeight="1" hidden="1">
      <c r="A90" s="12" t="s">
        <v>649</v>
      </c>
      <c r="B90" s="13" t="s">
        <v>597</v>
      </c>
      <c r="C90" s="13" t="s">
        <v>495</v>
      </c>
      <c r="D90" s="13">
        <v>12</v>
      </c>
      <c r="E90" s="13" t="s">
        <v>650</v>
      </c>
      <c r="F90" s="13"/>
      <c r="G90" s="15">
        <f>SUM(H90:I90)</f>
        <v>0</v>
      </c>
      <c r="H90" s="15">
        <f>SUM(H91)</f>
        <v>0</v>
      </c>
      <c r="I90" s="33"/>
      <c r="J90" s="15">
        <f t="shared" si="15"/>
        <v>0</v>
      </c>
      <c r="K90" s="15">
        <f>SUM(K91)</f>
        <v>0</v>
      </c>
      <c r="L90" s="33"/>
      <c r="M90" s="545" t="e">
        <f t="shared" si="11"/>
        <v>#DIV/0!</v>
      </c>
      <c r="N90" s="545" t="e">
        <f t="shared" si="12"/>
        <v>#DIV/0!</v>
      </c>
      <c r="O90" s="545"/>
    </row>
    <row r="91" spans="1:15" ht="21" customHeight="1" hidden="1">
      <c r="A91" s="12" t="s">
        <v>632</v>
      </c>
      <c r="B91" s="13" t="s">
        <v>597</v>
      </c>
      <c r="C91" s="13" t="s">
        <v>495</v>
      </c>
      <c r="D91" s="13">
        <v>12</v>
      </c>
      <c r="E91" s="13" t="s">
        <v>650</v>
      </c>
      <c r="F91" s="13" t="s">
        <v>603</v>
      </c>
      <c r="G91" s="15">
        <f>SUM(H91:I91)</f>
        <v>0</v>
      </c>
      <c r="H91" s="15"/>
      <c r="I91" s="33"/>
      <c r="J91" s="15">
        <f t="shared" si="15"/>
        <v>0</v>
      </c>
      <c r="K91" s="15">
        <v>0</v>
      </c>
      <c r="L91" s="33"/>
      <c r="M91" s="545" t="e">
        <f t="shared" si="11"/>
        <v>#DIV/0!</v>
      </c>
      <c r="N91" s="545" t="e">
        <f t="shared" si="12"/>
        <v>#DIV/0!</v>
      </c>
      <c r="O91" s="545"/>
    </row>
    <row r="92" spans="1:15" ht="21" customHeight="1">
      <c r="A92" s="12" t="s">
        <v>626</v>
      </c>
      <c r="B92" s="13" t="s">
        <v>597</v>
      </c>
      <c r="C92" s="13" t="s">
        <v>495</v>
      </c>
      <c r="D92" s="13">
        <v>12</v>
      </c>
      <c r="E92" s="13">
        <v>7950000</v>
      </c>
      <c r="F92" s="13"/>
      <c r="G92" s="15">
        <f>SUM(H92:I92)</f>
        <v>900</v>
      </c>
      <c r="H92" s="15">
        <f>SUM(H93)</f>
        <v>900</v>
      </c>
      <c r="I92" s="33"/>
      <c r="J92" s="15">
        <f t="shared" si="15"/>
        <v>381.2</v>
      </c>
      <c r="K92" s="15">
        <f>SUM(K93)</f>
        <v>381.2</v>
      </c>
      <c r="L92" s="33"/>
      <c r="M92" s="545">
        <f t="shared" si="11"/>
        <v>42.355555555555554</v>
      </c>
      <c r="N92" s="545">
        <f t="shared" si="12"/>
        <v>42.355555555555554</v>
      </c>
      <c r="O92" s="545"/>
    </row>
    <row r="93" spans="1:15" ht="39" customHeight="1">
      <c r="A93" s="12" t="s">
        <v>651</v>
      </c>
      <c r="B93" s="13" t="s">
        <v>597</v>
      </c>
      <c r="C93" s="13" t="s">
        <v>495</v>
      </c>
      <c r="D93" s="13">
        <v>12</v>
      </c>
      <c r="E93" s="13">
        <v>7950000</v>
      </c>
      <c r="F93" s="13">
        <v>500</v>
      </c>
      <c r="G93" s="15">
        <f>SUM(H93:I93)</f>
        <v>900</v>
      </c>
      <c r="H93" s="15">
        <v>900</v>
      </c>
      <c r="I93" s="33"/>
      <c r="J93" s="15">
        <f t="shared" si="15"/>
        <v>381.2</v>
      </c>
      <c r="K93" s="15">
        <f>SUM('Анал.табл.'!J119)</f>
        <v>381.2</v>
      </c>
      <c r="L93" s="33"/>
      <c r="M93" s="545">
        <f t="shared" si="11"/>
        <v>42.355555555555554</v>
      </c>
      <c r="N93" s="545">
        <f t="shared" si="12"/>
        <v>42.355555555555554</v>
      </c>
      <c r="O93" s="545"/>
    </row>
    <row r="94" spans="1:15" ht="39" customHeight="1">
      <c r="A94" s="20" t="s">
        <v>652</v>
      </c>
      <c r="B94" s="13" t="s">
        <v>597</v>
      </c>
      <c r="C94" s="13" t="s">
        <v>495</v>
      </c>
      <c r="D94" s="13">
        <v>12</v>
      </c>
      <c r="E94" s="13" t="s">
        <v>653</v>
      </c>
      <c r="F94" s="13" t="s">
        <v>641</v>
      </c>
      <c r="G94" s="15">
        <f>SUM(H94:I94)</f>
        <v>2428.1</v>
      </c>
      <c r="H94" s="15"/>
      <c r="I94" s="33">
        <v>2428.1</v>
      </c>
      <c r="J94" s="15">
        <f t="shared" si="15"/>
        <v>220.1</v>
      </c>
      <c r="K94" s="15"/>
      <c r="L94" s="33">
        <f>SUM('Анал.табл.'!K119)</f>
        <v>220.1</v>
      </c>
      <c r="M94" s="545">
        <f t="shared" si="11"/>
        <v>9.06470079486018</v>
      </c>
      <c r="N94" s="545"/>
      <c r="O94" s="545">
        <f>L94*100/I94</f>
        <v>9.06470079486018</v>
      </c>
    </row>
    <row r="95" spans="1:15" ht="24.75" customHeight="1">
      <c r="A95" s="12" t="s">
        <v>548</v>
      </c>
      <c r="B95" s="13" t="s">
        <v>597</v>
      </c>
      <c r="C95" s="13" t="s">
        <v>373</v>
      </c>
      <c r="D95" s="13"/>
      <c r="E95" s="13"/>
      <c r="F95" s="13"/>
      <c r="G95" s="15">
        <f aca="true" t="shared" si="16" ref="G95:L95">SUM(G96+G106+G119)</f>
        <v>383531.6</v>
      </c>
      <c r="H95" s="15">
        <f t="shared" si="16"/>
        <v>137128.7</v>
      </c>
      <c r="I95" s="33">
        <f t="shared" si="16"/>
        <v>246402.9</v>
      </c>
      <c r="J95" s="15">
        <f t="shared" si="16"/>
        <v>268181</v>
      </c>
      <c r="K95" s="15">
        <f t="shared" si="16"/>
        <v>69196.5</v>
      </c>
      <c r="L95" s="33">
        <f t="shared" si="16"/>
        <v>198984.49999999997</v>
      </c>
      <c r="M95" s="545">
        <f t="shared" si="11"/>
        <v>69.92409491160572</v>
      </c>
      <c r="N95" s="545">
        <f t="shared" si="12"/>
        <v>50.460990295977425</v>
      </c>
      <c r="O95" s="545">
        <f>L95*100/I95</f>
        <v>80.75574597539232</v>
      </c>
    </row>
    <row r="96" spans="1:15" ht="21.75" customHeight="1">
      <c r="A96" s="12" t="s">
        <v>321</v>
      </c>
      <c r="B96" s="13" t="s">
        <v>597</v>
      </c>
      <c r="C96" s="13" t="s">
        <v>373</v>
      </c>
      <c r="D96" s="13" t="s">
        <v>466</v>
      </c>
      <c r="E96" s="13"/>
      <c r="F96" s="13"/>
      <c r="G96" s="15">
        <f aca="true" t="shared" si="17" ref="G96:G103">SUM(H96:I96)</f>
        <v>147049.1</v>
      </c>
      <c r="H96" s="15">
        <f>SUM(H99+H101+H104+H97)</f>
        <v>24740.9</v>
      </c>
      <c r="I96" s="33">
        <f>SUM(I99+I101+I104)</f>
        <v>122308.2</v>
      </c>
      <c r="J96" s="15">
        <f aca="true" t="shared" si="18" ref="J96:J103">SUM(K96:L96)</f>
        <v>115406.4</v>
      </c>
      <c r="K96" s="15">
        <f>SUM(K99+K101+K104+K97)</f>
        <v>15802.699999999999</v>
      </c>
      <c r="L96" s="33">
        <f>SUM(L101+L104)</f>
        <v>99603.7</v>
      </c>
      <c r="M96" s="545">
        <f t="shared" si="11"/>
        <v>78.48154119950411</v>
      </c>
      <c r="N96" s="545">
        <f t="shared" si="12"/>
        <v>63.87277746565403</v>
      </c>
      <c r="O96" s="545">
        <f>L96*100/I96</f>
        <v>81.43664938246168</v>
      </c>
    </row>
    <row r="97" spans="1:15" ht="23.25" customHeight="1">
      <c r="A97" s="12" t="s">
        <v>654</v>
      </c>
      <c r="B97" s="13" t="s">
        <v>597</v>
      </c>
      <c r="C97" s="13" t="s">
        <v>373</v>
      </c>
      <c r="D97" s="13" t="s">
        <v>466</v>
      </c>
      <c r="E97" s="13" t="s">
        <v>655</v>
      </c>
      <c r="F97" s="13"/>
      <c r="G97" s="15">
        <f t="shared" si="17"/>
        <v>7998.6</v>
      </c>
      <c r="H97" s="15">
        <f>SUM(H98)</f>
        <v>7998.6</v>
      </c>
      <c r="I97" s="33"/>
      <c r="J97" s="15">
        <f t="shared" si="18"/>
        <v>6553</v>
      </c>
      <c r="K97" s="15">
        <f>SUM(K98)</f>
        <v>6553</v>
      </c>
      <c r="L97" s="33"/>
      <c r="M97" s="545">
        <f t="shared" si="11"/>
        <v>81.92683719650938</v>
      </c>
      <c r="N97" s="545">
        <f t="shared" si="12"/>
        <v>81.92683719650938</v>
      </c>
      <c r="O97" s="545"/>
    </row>
    <row r="98" spans="1:15" ht="24.75" customHeight="1">
      <c r="A98" s="12" t="s">
        <v>632</v>
      </c>
      <c r="B98" s="13" t="s">
        <v>597</v>
      </c>
      <c r="C98" s="13" t="s">
        <v>373</v>
      </c>
      <c r="D98" s="13" t="s">
        <v>466</v>
      </c>
      <c r="E98" s="13" t="s">
        <v>655</v>
      </c>
      <c r="F98" s="13" t="s">
        <v>603</v>
      </c>
      <c r="G98" s="15">
        <f t="shared" si="17"/>
        <v>7998.6</v>
      </c>
      <c r="H98" s="15">
        <v>7998.6</v>
      </c>
      <c r="I98" s="33"/>
      <c r="J98" s="15">
        <f t="shared" si="18"/>
        <v>6553</v>
      </c>
      <c r="K98" s="15">
        <v>6553</v>
      </c>
      <c r="L98" s="33"/>
      <c r="M98" s="545">
        <f t="shared" si="11"/>
        <v>81.92683719650938</v>
      </c>
      <c r="N98" s="545">
        <f t="shared" si="12"/>
        <v>81.92683719650938</v>
      </c>
      <c r="O98" s="545"/>
    </row>
    <row r="99" spans="1:15" ht="23.25" customHeight="1">
      <c r="A99" s="12" t="s">
        <v>626</v>
      </c>
      <c r="B99" s="13" t="s">
        <v>597</v>
      </c>
      <c r="C99" s="13" t="s">
        <v>373</v>
      </c>
      <c r="D99" s="13" t="s">
        <v>466</v>
      </c>
      <c r="E99" s="13">
        <v>7950000</v>
      </c>
      <c r="F99" s="13"/>
      <c r="G99" s="15">
        <f t="shared" si="17"/>
        <v>5090.1</v>
      </c>
      <c r="H99" s="15">
        <f>SUM(H100)</f>
        <v>5090.1</v>
      </c>
      <c r="I99" s="33"/>
      <c r="J99" s="15">
        <f t="shared" si="18"/>
        <v>228.8</v>
      </c>
      <c r="K99" s="15">
        <f>SUM(K100)</f>
        <v>228.8</v>
      </c>
      <c r="L99" s="33"/>
      <c r="M99" s="545">
        <f t="shared" si="11"/>
        <v>4.495000098229897</v>
      </c>
      <c r="N99" s="545">
        <f t="shared" si="12"/>
        <v>4.495000098229897</v>
      </c>
      <c r="O99" s="545"/>
    </row>
    <row r="100" spans="1:15" ht="21.75" customHeight="1">
      <c r="A100" s="12" t="s">
        <v>656</v>
      </c>
      <c r="B100" s="13" t="s">
        <v>597</v>
      </c>
      <c r="C100" s="13" t="s">
        <v>373</v>
      </c>
      <c r="D100" s="13" t="s">
        <v>466</v>
      </c>
      <c r="E100" s="13">
        <v>7950000</v>
      </c>
      <c r="F100" s="13"/>
      <c r="G100" s="15">
        <f t="shared" si="17"/>
        <v>5090.1</v>
      </c>
      <c r="H100" s="15">
        <v>5090.1</v>
      </c>
      <c r="I100" s="33"/>
      <c r="J100" s="15">
        <f t="shared" si="18"/>
        <v>228.8</v>
      </c>
      <c r="K100" s="15">
        <f>SUM('Анал.табл.'!J122)</f>
        <v>228.8</v>
      </c>
      <c r="L100" s="33"/>
      <c r="M100" s="545">
        <f t="shared" si="11"/>
        <v>4.495000098229897</v>
      </c>
      <c r="N100" s="545">
        <f t="shared" si="12"/>
        <v>4.495000098229897</v>
      </c>
      <c r="O100" s="545"/>
    </row>
    <row r="101" spans="1:15" ht="22.5" customHeight="1">
      <c r="A101" s="12" t="s">
        <v>634</v>
      </c>
      <c r="B101" s="13" t="s">
        <v>597</v>
      </c>
      <c r="C101" s="13" t="s">
        <v>373</v>
      </c>
      <c r="D101" s="13" t="s">
        <v>466</v>
      </c>
      <c r="E101" s="13" t="s">
        <v>635</v>
      </c>
      <c r="F101" s="13"/>
      <c r="G101" s="15">
        <f t="shared" si="17"/>
        <v>33566.9</v>
      </c>
      <c r="H101" s="15">
        <f>SUM(H102+H103)</f>
        <v>2452.2</v>
      </c>
      <c r="I101" s="71">
        <f>SUM(I102+I103)</f>
        <v>31114.7</v>
      </c>
      <c r="J101" s="15">
        <f t="shared" si="18"/>
        <v>8967.2</v>
      </c>
      <c r="K101" s="15">
        <f>SUM(K102+K103)</f>
        <v>557</v>
      </c>
      <c r="L101" s="71">
        <f>SUM(L102+L103)</f>
        <v>8410.2</v>
      </c>
      <c r="M101" s="545">
        <f t="shared" si="11"/>
        <v>26.714412114314996</v>
      </c>
      <c r="N101" s="545">
        <f t="shared" si="12"/>
        <v>22.714297365630863</v>
      </c>
      <c r="O101" s="545">
        <f aca="true" t="shared" si="19" ref="O101:O106">L101*100/I101</f>
        <v>27.029667649053344</v>
      </c>
    </row>
    <row r="102" spans="1:15" ht="28.5" customHeight="1">
      <c r="A102" s="579" t="s">
        <v>475</v>
      </c>
      <c r="B102" s="13" t="s">
        <v>597</v>
      </c>
      <c r="C102" s="13" t="s">
        <v>373</v>
      </c>
      <c r="D102" s="13" t="s">
        <v>466</v>
      </c>
      <c r="E102" s="13" t="s">
        <v>657</v>
      </c>
      <c r="F102" s="13" t="s">
        <v>641</v>
      </c>
      <c r="G102" s="15">
        <f t="shared" si="17"/>
        <v>13083.2</v>
      </c>
      <c r="H102" s="15">
        <v>403.5</v>
      </c>
      <c r="I102" s="33">
        <v>12679.7</v>
      </c>
      <c r="J102" s="15">
        <f t="shared" si="18"/>
        <v>6800.1</v>
      </c>
      <c r="K102" s="15">
        <f>SUM('Анал.табл.'!J124)</f>
        <v>340.3</v>
      </c>
      <c r="L102" s="33">
        <f>SUM('Анал.табл.'!K124)</f>
        <v>6459.8</v>
      </c>
      <c r="M102" s="545">
        <f t="shared" si="11"/>
        <v>51.975816314051606</v>
      </c>
      <c r="N102" s="545">
        <f t="shared" si="12"/>
        <v>84.3370508054523</v>
      </c>
      <c r="O102" s="545">
        <f t="shared" si="19"/>
        <v>50.94600029969163</v>
      </c>
    </row>
    <row r="103" spans="1:15" ht="28.5" customHeight="1">
      <c r="A103" s="580"/>
      <c r="B103" s="13" t="s">
        <v>597</v>
      </c>
      <c r="C103" s="13" t="s">
        <v>373</v>
      </c>
      <c r="D103" s="13" t="s">
        <v>466</v>
      </c>
      <c r="E103" s="13" t="s">
        <v>657</v>
      </c>
      <c r="F103" s="13" t="s">
        <v>603</v>
      </c>
      <c r="G103" s="15">
        <f t="shared" si="17"/>
        <v>20483.7</v>
      </c>
      <c r="H103" s="15">
        <v>2048.7</v>
      </c>
      <c r="I103" s="33">
        <v>18435</v>
      </c>
      <c r="J103" s="15">
        <f t="shared" si="18"/>
        <v>2167.1</v>
      </c>
      <c r="K103" s="15">
        <f>SUM('Анал.табл.'!J125)</f>
        <v>216.7</v>
      </c>
      <c r="L103" s="33">
        <f>SUM('Анал.табл.'!K125)</f>
        <v>1950.4</v>
      </c>
      <c r="M103" s="545">
        <f t="shared" si="11"/>
        <v>10.57963160952367</v>
      </c>
      <c r="N103" s="545">
        <f t="shared" si="12"/>
        <v>10.57743935178406</v>
      </c>
      <c r="O103" s="545">
        <f t="shared" si="19"/>
        <v>10.579875237320314</v>
      </c>
    </row>
    <row r="104" spans="1:15" ht="23.25" customHeight="1">
      <c r="A104" s="12" t="s">
        <v>658</v>
      </c>
      <c r="B104" s="13" t="s">
        <v>597</v>
      </c>
      <c r="C104" s="13" t="s">
        <v>373</v>
      </c>
      <c r="D104" s="13" t="s">
        <v>466</v>
      </c>
      <c r="E104" s="13" t="s">
        <v>659</v>
      </c>
      <c r="F104" s="13"/>
      <c r="G104" s="15">
        <f aca="true" t="shared" si="20" ref="G104:L104">SUM(G105)</f>
        <v>100393.5</v>
      </c>
      <c r="H104" s="15">
        <f t="shared" si="20"/>
        <v>9200</v>
      </c>
      <c r="I104" s="71">
        <f t="shared" si="20"/>
        <v>91193.5</v>
      </c>
      <c r="J104" s="15">
        <f t="shared" si="20"/>
        <v>99657.4</v>
      </c>
      <c r="K104" s="15">
        <f t="shared" si="20"/>
        <v>8463.9</v>
      </c>
      <c r="L104" s="71">
        <f t="shared" si="20"/>
        <v>91193.5</v>
      </c>
      <c r="M104" s="545">
        <f t="shared" si="11"/>
        <v>99.26678520023707</v>
      </c>
      <c r="N104" s="545">
        <f t="shared" si="12"/>
        <v>91.99891304347825</v>
      </c>
      <c r="O104" s="545">
        <f t="shared" si="19"/>
        <v>100</v>
      </c>
    </row>
    <row r="105" spans="1:15" ht="24" customHeight="1">
      <c r="A105" s="28" t="s">
        <v>660</v>
      </c>
      <c r="B105" s="13" t="s">
        <v>597</v>
      </c>
      <c r="C105" s="13" t="s">
        <v>373</v>
      </c>
      <c r="D105" s="13" t="s">
        <v>466</v>
      </c>
      <c r="E105" s="13" t="s">
        <v>659</v>
      </c>
      <c r="F105" s="13" t="s">
        <v>641</v>
      </c>
      <c r="G105" s="15">
        <f>SUM(H105:I105)</f>
        <v>100393.5</v>
      </c>
      <c r="H105" s="15">
        <v>9200</v>
      </c>
      <c r="I105" s="33">
        <v>91193.5</v>
      </c>
      <c r="J105" s="15">
        <f>SUM(K105:L105)</f>
        <v>99657.4</v>
      </c>
      <c r="K105" s="15">
        <v>8463.9</v>
      </c>
      <c r="L105" s="33">
        <v>91193.5</v>
      </c>
      <c r="M105" s="545">
        <f t="shared" si="11"/>
        <v>99.26678520023707</v>
      </c>
      <c r="N105" s="545">
        <f t="shared" si="12"/>
        <v>91.99891304347825</v>
      </c>
      <c r="O105" s="545">
        <f t="shared" si="19"/>
        <v>100</v>
      </c>
    </row>
    <row r="106" spans="1:15" ht="25.5" customHeight="1">
      <c r="A106" s="12" t="s">
        <v>323</v>
      </c>
      <c r="B106" s="13" t="s">
        <v>597</v>
      </c>
      <c r="C106" s="13" t="s">
        <v>373</v>
      </c>
      <c r="D106" s="13" t="s">
        <v>468</v>
      </c>
      <c r="E106" s="13"/>
      <c r="F106" s="13"/>
      <c r="G106" s="15">
        <f>SUM(G108+G111+G116+G107)</f>
        <v>106512.4</v>
      </c>
      <c r="H106" s="15">
        <f>SUM(H108+H111+H116+H107)</f>
        <v>32014.1</v>
      </c>
      <c r="I106" s="33">
        <f>SUM(I108+I111+I116+I107)</f>
        <v>74498.3</v>
      </c>
      <c r="J106" s="15">
        <f>SUM(J108+J111+J116+J107)</f>
        <v>57535.89999999999</v>
      </c>
      <c r="K106" s="15">
        <f>SUM(K108+K111+K116+K107)</f>
        <v>7688.5</v>
      </c>
      <c r="L106" s="33">
        <f>SUM(L108+L111+L116)</f>
        <v>49847.399999999994</v>
      </c>
      <c r="M106" s="545">
        <f t="shared" si="11"/>
        <v>54.01802982563532</v>
      </c>
      <c r="N106" s="545">
        <f t="shared" si="12"/>
        <v>24.015980458610425</v>
      </c>
      <c r="O106" s="545">
        <f t="shared" si="19"/>
        <v>66.91078856832974</v>
      </c>
    </row>
    <row r="107" spans="1:15" ht="25.5" customHeight="1">
      <c r="A107" s="12" t="s">
        <v>644</v>
      </c>
      <c r="B107" s="13" t="s">
        <v>597</v>
      </c>
      <c r="C107" s="13" t="s">
        <v>373</v>
      </c>
      <c r="D107" s="13" t="s">
        <v>468</v>
      </c>
      <c r="E107" s="13" t="s">
        <v>645</v>
      </c>
      <c r="F107" s="13" t="s">
        <v>646</v>
      </c>
      <c r="G107" s="15">
        <f>SUM(H107:I107)</f>
        <v>17898.5</v>
      </c>
      <c r="H107" s="15">
        <v>1648.1</v>
      </c>
      <c r="I107" s="33">
        <v>16250.4</v>
      </c>
      <c r="J107" s="15">
        <f>SUM(K107:L107)</f>
        <v>623.1</v>
      </c>
      <c r="K107" s="15">
        <v>623.1</v>
      </c>
      <c r="L107" s="33"/>
      <c r="M107" s="545">
        <f t="shared" si="11"/>
        <v>3.481297315417493</v>
      </c>
      <c r="N107" s="545">
        <f t="shared" si="12"/>
        <v>37.80717189490929</v>
      </c>
      <c r="O107" s="545"/>
    </row>
    <row r="108" spans="1:15" ht="23.25" customHeight="1">
      <c r="A108" s="12" t="s">
        <v>661</v>
      </c>
      <c r="B108" s="13" t="s">
        <v>597</v>
      </c>
      <c r="C108" s="13" t="s">
        <v>373</v>
      </c>
      <c r="D108" s="13" t="s">
        <v>468</v>
      </c>
      <c r="E108" s="13">
        <v>3510000</v>
      </c>
      <c r="F108" s="13"/>
      <c r="G108" s="15">
        <v>7073</v>
      </c>
      <c r="H108" s="15">
        <f>SUM(H109:H110)</f>
        <v>7073</v>
      </c>
      <c r="I108" s="33"/>
      <c r="J108" s="15">
        <f>J109+J110</f>
        <v>997.1999999999999</v>
      </c>
      <c r="K108" s="15">
        <f>SUM(K109:K110)</f>
        <v>997.1999999999999</v>
      </c>
      <c r="L108" s="33"/>
      <c r="M108" s="545">
        <f t="shared" si="11"/>
        <v>14.09868514067581</v>
      </c>
      <c r="N108" s="545">
        <f t="shared" si="12"/>
        <v>14.09868514067581</v>
      </c>
      <c r="O108" s="545"/>
    </row>
    <row r="109" spans="1:15" ht="24.75" customHeight="1">
      <c r="A109" s="12" t="s">
        <v>662</v>
      </c>
      <c r="B109" s="13" t="s">
        <v>597</v>
      </c>
      <c r="C109" s="13" t="s">
        <v>373</v>
      </c>
      <c r="D109" s="13" t="s">
        <v>468</v>
      </c>
      <c r="E109" s="13" t="s">
        <v>663</v>
      </c>
      <c r="F109" s="13" t="s">
        <v>641</v>
      </c>
      <c r="G109" s="15">
        <v>228</v>
      </c>
      <c r="H109" s="15">
        <v>228</v>
      </c>
      <c r="I109" s="33"/>
      <c r="J109" s="15">
        <f>SUM(K109:L109)</f>
        <v>163.9</v>
      </c>
      <c r="K109" s="15">
        <f>SUM('Анал.табл.'!J139)</f>
        <v>163.9</v>
      </c>
      <c r="L109" s="33"/>
      <c r="M109" s="545">
        <f t="shared" si="11"/>
        <v>71.8859649122807</v>
      </c>
      <c r="N109" s="545">
        <f t="shared" si="12"/>
        <v>71.8859649122807</v>
      </c>
      <c r="O109" s="545"/>
    </row>
    <row r="110" spans="1:15" ht="22.5" customHeight="1">
      <c r="A110" s="12" t="s">
        <v>662</v>
      </c>
      <c r="B110" s="13" t="s">
        <v>597</v>
      </c>
      <c r="C110" s="13" t="s">
        <v>373</v>
      </c>
      <c r="D110" s="13" t="s">
        <v>468</v>
      </c>
      <c r="E110" s="13" t="s">
        <v>664</v>
      </c>
      <c r="F110" s="13" t="s">
        <v>641</v>
      </c>
      <c r="G110" s="15">
        <v>6845</v>
      </c>
      <c r="H110" s="15">
        <v>6845</v>
      </c>
      <c r="I110" s="33"/>
      <c r="J110" s="15">
        <f>SUM(K110:L110)</f>
        <v>833.3</v>
      </c>
      <c r="K110" s="15">
        <f>SUM('Анал.табл.'!J141)</f>
        <v>833.3</v>
      </c>
      <c r="L110" s="33"/>
      <c r="M110" s="545">
        <f t="shared" si="11"/>
        <v>12.173849525200877</v>
      </c>
      <c r="N110" s="545">
        <f t="shared" si="12"/>
        <v>12.173849525200877</v>
      </c>
      <c r="O110" s="545"/>
    </row>
    <row r="111" spans="1:15" ht="20.25" customHeight="1">
      <c r="A111" s="12" t="s">
        <v>634</v>
      </c>
      <c r="B111" s="13" t="s">
        <v>597</v>
      </c>
      <c r="C111" s="13" t="s">
        <v>373</v>
      </c>
      <c r="D111" s="13" t="s">
        <v>468</v>
      </c>
      <c r="E111" s="13">
        <v>5220000</v>
      </c>
      <c r="F111" s="13"/>
      <c r="G111" s="15">
        <f>SUM(H111:I111)</f>
        <v>64790.9</v>
      </c>
      <c r="H111" s="15">
        <f>SUM(H113:H114)+H115+H112</f>
        <v>6543</v>
      </c>
      <c r="I111" s="71">
        <f>SUM(I113:I114)+I115+I112</f>
        <v>58247.9</v>
      </c>
      <c r="J111" s="15">
        <f aca="true" t="shared" si="21" ref="J111:J143">SUM(K111:L111)</f>
        <v>55915.59999999999</v>
      </c>
      <c r="K111" s="15">
        <f>SUM(K113:K114)+K115+K112</f>
        <v>6068.2</v>
      </c>
      <c r="L111" s="71">
        <f>SUM(L113:L114)+L115+L112</f>
        <v>49847.399999999994</v>
      </c>
      <c r="M111" s="545">
        <f t="shared" si="11"/>
        <v>86.30162569126219</v>
      </c>
      <c r="N111" s="545">
        <f t="shared" si="12"/>
        <v>92.74338988231698</v>
      </c>
      <c r="O111" s="545">
        <f>L111*100/I111</f>
        <v>85.57802083851948</v>
      </c>
    </row>
    <row r="112" spans="1:15" ht="38.25" customHeight="1">
      <c r="A112" s="29" t="s">
        <v>124</v>
      </c>
      <c r="B112" s="13" t="s">
        <v>597</v>
      </c>
      <c r="C112" s="13" t="s">
        <v>373</v>
      </c>
      <c r="D112" s="13" t="s">
        <v>468</v>
      </c>
      <c r="E112" s="13" t="s">
        <v>665</v>
      </c>
      <c r="F112" s="13" t="s">
        <v>646</v>
      </c>
      <c r="G112" s="15">
        <f>SUM(H112:I112)</f>
        <v>35182.7</v>
      </c>
      <c r="H112" s="15">
        <v>3536</v>
      </c>
      <c r="I112" s="71">
        <v>31646.7</v>
      </c>
      <c r="J112" s="15">
        <f t="shared" si="21"/>
        <v>31703.8</v>
      </c>
      <c r="K112" s="15">
        <f>SUM('Анал.табл.'!J145)</f>
        <v>3222</v>
      </c>
      <c r="L112" s="71">
        <f>SUM('Анал.табл.'!K145)</f>
        <v>28481.8</v>
      </c>
      <c r="M112" s="545">
        <f t="shared" si="11"/>
        <v>90.11190158799639</v>
      </c>
      <c r="N112" s="545">
        <f t="shared" si="12"/>
        <v>91.11990950226244</v>
      </c>
      <c r="O112" s="545">
        <f>L112*100/I112</f>
        <v>89.99927322596037</v>
      </c>
    </row>
    <row r="113" spans="1:15" ht="42.75" customHeight="1">
      <c r="A113" s="27" t="s">
        <v>666</v>
      </c>
      <c r="B113" s="13" t="s">
        <v>597</v>
      </c>
      <c r="C113" s="13" t="s">
        <v>373</v>
      </c>
      <c r="D113" s="13" t="s">
        <v>468</v>
      </c>
      <c r="E113" s="13">
        <v>5222100</v>
      </c>
      <c r="F113" s="13" t="s">
        <v>646</v>
      </c>
      <c r="G113" s="15">
        <f>SUM(H113:I113)</f>
        <v>21458.7</v>
      </c>
      <c r="H113" s="15">
        <v>113.7</v>
      </c>
      <c r="I113" s="33">
        <v>21345</v>
      </c>
      <c r="J113" s="15">
        <f t="shared" si="21"/>
        <v>19185</v>
      </c>
      <c r="K113" s="15">
        <f>SUM('Анал.табл.'!J144)</f>
        <v>0</v>
      </c>
      <c r="L113" s="33">
        <f>SUM('Анал.табл.'!K144)</f>
        <v>19185</v>
      </c>
      <c r="M113" s="545">
        <f t="shared" si="11"/>
        <v>89.40429755763397</v>
      </c>
      <c r="N113" s="545">
        <f t="shared" si="12"/>
        <v>0</v>
      </c>
      <c r="O113" s="545">
        <f>L113*100/I113</f>
        <v>89.8805340829234</v>
      </c>
    </row>
    <row r="114" spans="1:15" ht="41.25" customHeight="1">
      <c r="A114" s="27" t="s">
        <v>666</v>
      </c>
      <c r="B114" s="13" t="s">
        <v>597</v>
      </c>
      <c r="C114" s="13" t="s">
        <v>373</v>
      </c>
      <c r="D114" s="13" t="s">
        <v>468</v>
      </c>
      <c r="E114" s="13">
        <v>5222100</v>
      </c>
      <c r="F114" s="13" t="s">
        <v>641</v>
      </c>
      <c r="G114" s="15">
        <f aca="true" t="shared" si="22" ref="G114:G182">SUM(H114:I114)</f>
        <v>5256.2</v>
      </c>
      <c r="H114" s="15"/>
      <c r="I114" s="33">
        <v>5256.2</v>
      </c>
      <c r="J114" s="15">
        <f t="shared" si="21"/>
        <v>2180.6</v>
      </c>
      <c r="K114" s="15"/>
      <c r="L114" s="33">
        <f>SUM('Анал.табл.'!K143)</f>
        <v>2180.6</v>
      </c>
      <c r="M114" s="545">
        <f t="shared" si="11"/>
        <v>41.48624481564629</v>
      </c>
      <c r="N114" s="545"/>
      <c r="O114" s="545">
        <f>L114*100/I114</f>
        <v>41.48624481564629</v>
      </c>
    </row>
    <row r="115" spans="1:15" ht="21.75" customHeight="1">
      <c r="A115" s="27" t="s">
        <v>667</v>
      </c>
      <c r="B115" s="13" t="s">
        <v>597</v>
      </c>
      <c r="C115" s="13" t="s">
        <v>373</v>
      </c>
      <c r="D115" s="13" t="s">
        <v>468</v>
      </c>
      <c r="E115" s="13" t="s">
        <v>668</v>
      </c>
      <c r="F115" s="13" t="s">
        <v>646</v>
      </c>
      <c r="G115" s="15">
        <f t="shared" si="22"/>
        <v>2893.3</v>
      </c>
      <c r="H115" s="15">
        <v>2893.3</v>
      </c>
      <c r="I115" s="33"/>
      <c r="J115" s="15">
        <f t="shared" si="21"/>
        <v>2846.2</v>
      </c>
      <c r="K115" s="15">
        <f>SUM('Анал.табл.'!J146)</f>
        <v>2846.2</v>
      </c>
      <c r="L115" s="33"/>
      <c r="M115" s="545">
        <f t="shared" si="11"/>
        <v>98.37210106107213</v>
      </c>
      <c r="N115" s="545">
        <f t="shared" si="12"/>
        <v>98.37210106107213</v>
      </c>
      <c r="O115" s="545"/>
    </row>
    <row r="116" spans="1:15" ht="28.5" customHeight="1">
      <c r="A116" s="12" t="s">
        <v>626</v>
      </c>
      <c r="B116" s="13" t="s">
        <v>597</v>
      </c>
      <c r="C116" s="13" t="s">
        <v>373</v>
      </c>
      <c r="D116" s="13" t="s">
        <v>468</v>
      </c>
      <c r="E116" s="13">
        <v>7950000</v>
      </c>
      <c r="F116" s="13"/>
      <c r="G116" s="15">
        <f t="shared" si="22"/>
        <v>16750</v>
      </c>
      <c r="H116" s="15">
        <f>SUM(H117+H118)</f>
        <v>16750</v>
      </c>
      <c r="I116" s="33"/>
      <c r="J116" s="15">
        <f t="shared" si="21"/>
        <v>0</v>
      </c>
      <c r="K116" s="15">
        <f>SUM(K117+K118)</f>
        <v>0</v>
      </c>
      <c r="L116" s="33"/>
      <c r="M116" s="545">
        <f t="shared" si="11"/>
        <v>0</v>
      </c>
      <c r="N116" s="545">
        <f t="shared" si="12"/>
        <v>0</v>
      </c>
      <c r="O116" s="545"/>
    </row>
    <row r="117" spans="1:15" ht="41.25" customHeight="1">
      <c r="A117" s="12" t="s">
        <v>669</v>
      </c>
      <c r="B117" s="13" t="s">
        <v>597</v>
      </c>
      <c r="C117" s="13" t="s">
        <v>373</v>
      </c>
      <c r="D117" s="13" t="s">
        <v>468</v>
      </c>
      <c r="E117" s="13">
        <v>7950000</v>
      </c>
      <c r="F117" s="13">
        <v>500</v>
      </c>
      <c r="G117" s="15">
        <f t="shared" si="22"/>
        <v>9050</v>
      </c>
      <c r="H117" s="15">
        <v>9050</v>
      </c>
      <c r="I117" s="33"/>
      <c r="J117" s="15">
        <f t="shared" si="21"/>
        <v>0</v>
      </c>
      <c r="K117" s="15">
        <f>SUM('Анал.табл.'!J147)</f>
        <v>0</v>
      </c>
      <c r="L117" s="33"/>
      <c r="M117" s="545">
        <f t="shared" si="11"/>
        <v>0</v>
      </c>
      <c r="N117" s="545">
        <f t="shared" si="12"/>
        <v>0</v>
      </c>
      <c r="O117" s="545"/>
    </row>
    <row r="118" spans="1:15" ht="21" customHeight="1">
      <c r="A118" s="12" t="s">
        <v>670</v>
      </c>
      <c r="B118" s="13" t="s">
        <v>597</v>
      </c>
      <c r="C118" s="13" t="s">
        <v>373</v>
      </c>
      <c r="D118" s="13" t="s">
        <v>468</v>
      </c>
      <c r="E118" s="13">
        <v>7950000</v>
      </c>
      <c r="F118" s="13">
        <v>500</v>
      </c>
      <c r="G118" s="15">
        <f t="shared" si="22"/>
        <v>7700</v>
      </c>
      <c r="H118" s="15">
        <v>7700</v>
      </c>
      <c r="I118" s="33"/>
      <c r="J118" s="15">
        <f t="shared" si="21"/>
        <v>0</v>
      </c>
      <c r="K118" s="15">
        <f>SUM('Анал.табл.'!J138)</f>
        <v>0</v>
      </c>
      <c r="L118" s="33"/>
      <c r="M118" s="545">
        <f t="shared" si="11"/>
        <v>0</v>
      </c>
      <c r="N118" s="545">
        <f t="shared" si="12"/>
        <v>0</v>
      </c>
      <c r="O118" s="545"/>
    </row>
    <row r="119" spans="1:15" ht="22.5" customHeight="1">
      <c r="A119" s="12" t="s">
        <v>328</v>
      </c>
      <c r="B119" s="13" t="s">
        <v>597</v>
      </c>
      <c r="C119" s="13" t="s">
        <v>373</v>
      </c>
      <c r="D119" s="13" t="s">
        <v>469</v>
      </c>
      <c r="E119" s="13"/>
      <c r="F119" s="13"/>
      <c r="G119" s="15">
        <f>SUM(H119:I119)</f>
        <v>129970.1</v>
      </c>
      <c r="H119" s="15">
        <f>SUM(H126+H129+H120+H122+H124)</f>
        <v>80373.7</v>
      </c>
      <c r="I119" s="33">
        <f>SUM(I126+I129)</f>
        <v>49596.4</v>
      </c>
      <c r="J119" s="15">
        <f t="shared" si="21"/>
        <v>95238.7</v>
      </c>
      <c r="K119" s="15">
        <f>SUM(K126+K129+K120+K122)</f>
        <v>45705.299999999996</v>
      </c>
      <c r="L119" s="33">
        <f>SUM(L126+L129)</f>
        <v>49533.4</v>
      </c>
      <c r="M119" s="545">
        <f t="shared" si="11"/>
        <v>73.27739226175866</v>
      </c>
      <c r="N119" s="545">
        <f t="shared" si="12"/>
        <v>56.86598974540179</v>
      </c>
      <c r="O119" s="545"/>
    </row>
    <row r="120" spans="1:15" ht="37.5" customHeight="1">
      <c r="A120" s="12" t="s">
        <v>672</v>
      </c>
      <c r="B120" s="13" t="s">
        <v>597</v>
      </c>
      <c r="C120" s="13" t="s">
        <v>373</v>
      </c>
      <c r="D120" s="13" t="s">
        <v>469</v>
      </c>
      <c r="E120" s="13" t="s">
        <v>673</v>
      </c>
      <c r="F120" s="13"/>
      <c r="G120" s="15">
        <f t="shared" si="22"/>
        <v>610</v>
      </c>
      <c r="H120" s="15">
        <f>SUM(H121)</f>
        <v>610</v>
      </c>
      <c r="I120" s="33"/>
      <c r="J120" s="15">
        <f t="shared" si="21"/>
        <v>593.9</v>
      </c>
      <c r="K120" s="15">
        <f>SUM(K121)</f>
        <v>593.9</v>
      </c>
      <c r="L120" s="33"/>
      <c r="M120" s="545">
        <f t="shared" si="11"/>
        <v>97.36065573770492</v>
      </c>
      <c r="N120" s="545">
        <f t="shared" si="12"/>
        <v>97.36065573770492</v>
      </c>
      <c r="O120" s="545"/>
    </row>
    <row r="121" spans="1:15" ht="21" customHeight="1">
      <c r="A121" s="12" t="s">
        <v>674</v>
      </c>
      <c r="B121" s="13" t="s">
        <v>597</v>
      </c>
      <c r="C121" s="13" t="s">
        <v>373</v>
      </c>
      <c r="D121" s="13" t="s">
        <v>469</v>
      </c>
      <c r="E121" s="13" t="s">
        <v>673</v>
      </c>
      <c r="F121" s="13" t="s">
        <v>603</v>
      </c>
      <c r="G121" s="15">
        <f t="shared" si="22"/>
        <v>610</v>
      </c>
      <c r="H121" s="15">
        <v>610</v>
      </c>
      <c r="I121" s="33"/>
      <c r="J121" s="15">
        <f t="shared" si="21"/>
        <v>593.9</v>
      </c>
      <c r="K121" s="15">
        <f>SUM('Анал.табл.'!J151)</f>
        <v>593.9</v>
      </c>
      <c r="L121" s="33"/>
      <c r="M121" s="545">
        <f t="shared" si="11"/>
        <v>97.36065573770492</v>
      </c>
      <c r="N121" s="545">
        <f t="shared" si="12"/>
        <v>97.36065573770492</v>
      </c>
      <c r="O121" s="545"/>
    </row>
    <row r="122" spans="1:15" ht="21" customHeight="1">
      <c r="A122" s="12" t="s">
        <v>862</v>
      </c>
      <c r="B122" s="13" t="s">
        <v>597</v>
      </c>
      <c r="C122" s="13" t="s">
        <v>373</v>
      </c>
      <c r="D122" s="13" t="s">
        <v>469</v>
      </c>
      <c r="E122" s="13" t="s">
        <v>861</v>
      </c>
      <c r="F122" s="13"/>
      <c r="G122" s="15">
        <f t="shared" si="22"/>
        <v>1770</v>
      </c>
      <c r="H122" s="15">
        <f>SUM(H123)</f>
        <v>1770</v>
      </c>
      <c r="I122" s="71"/>
      <c r="J122" s="15">
        <f>SUM(K122:L122)</f>
        <v>1000</v>
      </c>
      <c r="K122" s="15">
        <f>SUM(K123)</f>
        <v>1000</v>
      </c>
      <c r="L122" s="33"/>
      <c r="M122" s="545">
        <f t="shared" si="11"/>
        <v>56.49717514124294</v>
      </c>
      <c r="N122" s="545"/>
      <c r="O122" s="545"/>
    </row>
    <row r="123" spans="1:15" ht="21" customHeight="1">
      <c r="A123" s="12" t="s">
        <v>577</v>
      </c>
      <c r="B123" s="13" t="s">
        <v>597</v>
      </c>
      <c r="C123" s="13" t="s">
        <v>373</v>
      </c>
      <c r="D123" s="13" t="s">
        <v>469</v>
      </c>
      <c r="E123" s="13" t="s">
        <v>861</v>
      </c>
      <c r="F123" s="13" t="s">
        <v>603</v>
      </c>
      <c r="G123" s="15">
        <f t="shared" si="22"/>
        <v>1770</v>
      </c>
      <c r="H123" s="15">
        <v>1770</v>
      </c>
      <c r="I123" s="71"/>
      <c r="J123" s="15">
        <f>SUM(K123:L123)</f>
        <v>1000</v>
      </c>
      <c r="K123" s="15">
        <f>SUM('Анал.табл.'!J152)</f>
        <v>1000</v>
      </c>
      <c r="L123" s="33"/>
      <c r="M123" s="545">
        <f t="shared" si="11"/>
        <v>56.49717514124294</v>
      </c>
      <c r="N123" s="545"/>
      <c r="O123" s="545"/>
    </row>
    <row r="124" spans="1:15" ht="21" customHeight="1">
      <c r="A124" s="12" t="s">
        <v>860</v>
      </c>
      <c r="B124" s="13" t="s">
        <v>597</v>
      </c>
      <c r="C124" s="13" t="s">
        <v>373</v>
      </c>
      <c r="D124" s="13" t="s">
        <v>469</v>
      </c>
      <c r="E124" s="13" t="s">
        <v>859</v>
      </c>
      <c r="F124" s="13"/>
      <c r="G124" s="15">
        <f>SUM(H124:I124)</f>
        <v>13566.4</v>
      </c>
      <c r="H124" s="15">
        <f>SUM(H125)</f>
        <v>13566.4</v>
      </c>
      <c r="I124" s="71"/>
      <c r="J124" s="15">
        <f>SUM(K124:L124)</f>
        <v>0</v>
      </c>
      <c r="K124" s="15">
        <f>SUM(K125)</f>
        <v>0</v>
      </c>
      <c r="L124" s="33"/>
      <c r="M124" s="545">
        <f t="shared" si="11"/>
        <v>0</v>
      </c>
      <c r="N124" s="545"/>
      <c r="O124" s="545"/>
    </row>
    <row r="125" spans="1:15" ht="21" customHeight="1">
      <c r="A125" s="12" t="s">
        <v>577</v>
      </c>
      <c r="B125" s="13" t="s">
        <v>597</v>
      </c>
      <c r="C125" s="13" t="s">
        <v>373</v>
      </c>
      <c r="D125" s="13" t="s">
        <v>469</v>
      </c>
      <c r="E125" s="13" t="s">
        <v>859</v>
      </c>
      <c r="F125" s="13" t="s">
        <v>603</v>
      </c>
      <c r="G125" s="15">
        <f>SUM(H125:I125)</f>
        <v>13566.4</v>
      </c>
      <c r="H125" s="15">
        <v>13566.4</v>
      </c>
      <c r="I125" s="71"/>
      <c r="J125" s="15">
        <f>SUM(K125:L125)</f>
        <v>0</v>
      </c>
      <c r="K125" s="15">
        <f>SUM('Анал.табл.'!J156:J157)</f>
        <v>0</v>
      </c>
      <c r="L125" s="33"/>
      <c r="M125" s="545">
        <f t="shared" si="11"/>
        <v>0</v>
      </c>
      <c r="N125" s="545"/>
      <c r="O125" s="545"/>
    </row>
    <row r="126" spans="1:15" ht="22.5" customHeight="1">
      <c r="A126" s="12" t="s">
        <v>634</v>
      </c>
      <c r="B126" s="13" t="s">
        <v>597</v>
      </c>
      <c r="C126" s="13" t="s">
        <v>373</v>
      </c>
      <c r="D126" s="13" t="s">
        <v>469</v>
      </c>
      <c r="E126" s="13">
        <v>5226100</v>
      </c>
      <c r="F126" s="13"/>
      <c r="G126" s="15">
        <f t="shared" si="22"/>
        <v>52207.5</v>
      </c>
      <c r="H126" s="15">
        <f>SUM(H128+H127)</f>
        <v>2611.1</v>
      </c>
      <c r="I126" s="71">
        <f>SUM(I128+I127)</f>
        <v>49596.4</v>
      </c>
      <c r="J126" s="15">
        <f t="shared" si="21"/>
        <v>52078.6</v>
      </c>
      <c r="K126" s="15">
        <f>SUM(K128+K127)</f>
        <v>2545.2000000000003</v>
      </c>
      <c r="L126" s="71">
        <f>SUM(L128+L127)</f>
        <v>49533.4</v>
      </c>
      <c r="M126" s="545">
        <f t="shared" si="11"/>
        <v>99.75310060815016</v>
      </c>
      <c r="N126" s="545">
        <f t="shared" si="12"/>
        <v>97.47615947301905</v>
      </c>
      <c r="O126" s="545">
        <f>L126*100/I126</f>
        <v>99.87297465138599</v>
      </c>
    </row>
    <row r="127" spans="1:15" ht="22.5" customHeight="1">
      <c r="A127" s="579" t="s">
        <v>675</v>
      </c>
      <c r="B127" s="13" t="s">
        <v>597</v>
      </c>
      <c r="C127" s="13" t="s">
        <v>373</v>
      </c>
      <c r="D127" s="13" t="s">
        <v>469</v>
      </c>
      <c r="E127" s="13">
        <v>5226100</v>
      </c>
      <c r="F127" s="13" t="s">
        <v>646</v>
      </c>
      <c r="G127" s="15">
        <f>SUM(H127:I127)</f>
        <v>1684.9</v>
      </c>
      <c r="H127" s="15">
        <v>85</v>
      </c>
      <c r="I127" s="33">
        <v>1599.9</v>
      </c>
      <c r="J127" s="15">
        <f t="shared" si="21"/>
        <v>1664.5</v>
      </c>
      <c r="K127" s="15">
        <f>SUM('Анал.табл.'!J154)</f>
        <v>71.9</v>
      </c>
      <c r="L127" s="33">
        <f>SUM('Анал.табл.'!K154)</f>
        <v>1592.6</v>
      </c>
      <c r="M127" s="545">
        <f t="shared" si="11"/>
        <v>98.78924565256098</v>
      </c>
      <c r="N127" s="545">
        <f t="shared" si="12"/>
        <v>84.58823529411765</v>
      </c>
      <c r="O127" s="545">
        <f>L127*100/I127</f>
        <v>99.54372148259266</v>
      </c>
    </row>
    <row r="128" spans="1:15" ht="22.5" customHeight="1">
      <c r="A128" s="581"/>
      <c r="B128" s="13" t="s">
        <v>597</v>
      </c>
      <c r="C128" s="13" t="s">
        <v>373</v>
      </c>
      <c r="D128" s="13" t="s">
        <v>469</v>
      </c>
      <c r="E128" s="13">
        <v>5226100</v>
      </c>
      <c r="F128" s="13" t="s">
        <v>603</v>
      </c>
      <c r="G128" s="15">
        <f>SUM(H128:I128)</f>
        <v>50522.6</v>
      </c>
      <c r="H128" s="15">
        <v>2526.1</v>
      </c>
      <c r="I128" s="33">
        <v>47996.5</v>
      </c>
      <c r="J128" s="15">
        <f t="shared" si="21"/>
        <v>50414.100000000006</v>
      </c>
      <c r="K128" s="15">
        <f>SUM('Анал.табл.'!J155)</f>
        <v>2473.3</v>
      </c>
      <c r="L128" s="33">
        <v>47940.8</v>
      </c>
      <c r="M128" s="545">
        <f t="shared" si="11"/>
        <v>99.78524462319835</v>
      </c>
      <c r="N128" s="545">
        <f t="shared" si="12"/>
        <v>97.90982146391673</v>
      </c>
      <c r="O128" s="545">
        <f>L128*100/I128</f>
        <v>99.88394987134478</v>
      </c>
    </row>
    <row r="129" spans="1:15" ht="23.25" customHeight="1">
      <c r="A129" s="12" t="s">
        <v>626</v>
      </c>
      <c r="B129" s="13" t="s">
        <v>597</v>
      </c>
      <c r="C129" s="13" t="s">
        <v>373</v>
      </c>
      <c r="D129" s="13" t="s">
        <v>469</v>
      </c>
      <c r="E129" s="13">
        <v>7950000</v>
      </c>
      <c r="F129" s="13"/>
      <c r="G129" s="15">
        <f t="shared" si="22"/>
        <v>61816.200000000004</v>
      </c>
      <c r="H129" s="15">
        <f>SUM(H130:H131)</f>
        <v>61816.200000000004</v>
      </c>
      <c r="I129" s="33"/>
      <c r="J129" s="15">
        <f t="shared" si="21"/>
        <v>41566.2</v>
      </c>
      <c r="K129" s="15">
        <f>SUM(K130:K131)</f>
        <v>41566.2</v>
      </c>
      <c r="L129" s="33"/>
      <c r="M129" s="545">
        <f t="shared" si="11"/>
        <v>67.24159686295825</v>
      </c>
      <c r="N129" s="545">
        <f t="shared" si="12"/>
        <v>67.24159686295825</v>
      </c>
      <c r="O129" s="545"/>
    </row>
    <row r="130" spans="1:15" ht="40.5" customHeight="1">
      <c r="A130" s="12" t="s">
        <v>170</v>
      </c>
      <c r="B130" s="13" t="s">
        <v>597</v>
      </c>
      <c r="C130" s="13" t="s">
        <v>373</v>
      </c>
      <c r="D130" s="13" t="s">
        <v>469</v>
      </c>
      <c r="E130" s="13">
        <v>7950000</v>
      </c>
      <c r="F130" s="13" t="s">
        <v>641</v>
      </c>
      <c r="G130" s="15">
        <f t="shared" si="22"/>
        <v>17886.4</v>
      </c>
      <c r="H130" s="15">
        <v>17886.4</v>
      </c>
      <c r="I130" s="33"/>
      <c r="J130" s="15">
        <f t="shared" si="21"/>
        <v>9297.4</v>
      </c>
      <c r="K130" s="15">
        <f>SUM('Анал.табл.'!J149)</f>
        <v>9297.4</v>
      </c>
      <c r="L130" s="33"/>
      <c r="M130" s="545">
        <f t="shared" si="11"/>
        <v>51.98027551659361</v>
      </c>
      <c r="N130" s="545">
        <f t="shared" si="12"/>
        <v>51.98027551659361</v>
      </c>
      <c r="O130" s="545"/>
    </row>
    <row r="131" spans="1:15" ht="60.75" customHeight="1">
      <c r="A131" s="12" t="s">
        <v>169</v>
      </c>
      <c r="B131" s="13" t="s">
        <v>597</v>
      </c>
      <c r="C131" s="13" t="s">
        <v>373</v>
      </c>
      <c r="D131" s="13" t="s">
        <v>469</v>
      </c>
      <c r="E131" s="13">
        <v>7950000</v>
      </c>
      <c r="F131" s="13">
        <v>500</v>
      </c>
      <c r="G131" s="15">
        <f t="shared" si="22"/>
        <v>43929.8</v>
      </c>
      <c r="H131" s="15">
        <v>43929.8</v>
      </c>
      <c r="I131" s="33"/>
      <c r="J131" s="15">
        <f t="shared" si="21"/>
        <v>32268.8</v>
      </c>
      <c r="K131" s="15">
        <f>SUM('Анал.табл.'!J150)</f>
        <v>32268.8</v>
      </c>
      <c r="L131" s="33"/>
      <c r="M131" s="545">
        <f t="shared" si="11"/>
        <v>73.45537653255876</v>
      </c>
      <c r="N131" s="545">
        <f t="shared" si="12"/>
        <v>73.45537653255876</v>
      </c>
      <c r="O131" s="545"/>
    </row>
    <row r="132" spans="1:15" ht="21.75" customHeight="1">
      <c r="A132" s="12" t="s">
        <v>549</v>
      </c>
      <c r="B132" s="13" t="s">
        <v>597</v>
      </c>
      <c r="C132" s="13" t="s">
        <v>378</v>
      </c>
      <c r="D132" s="13"/>
      <c r="E132" s="13"/>
      <c r="F132" s="13"/>
      <c r="G132" s="15">
        <f t="shared" si="22"/>
        <v>258964.7</v>
      </c>
      <c r="H132" s="15">
        <f>SUM(H133+H140+H150)</f>
        <v>118333.2</v>
      </c>
      <c r="I132" s="33">
        <f>SUM(I133+I140+I150)</f>
        <v>140631.5</v>
      </c>
      <c r="J132" s="15">
        <f t="shared" si="21"/>
        <v>92601.09999999999</v>
      </c>
      <c r="K132" s="15">
        <f>SUM(K133+K140+K150)</f>
        <v>71663.79999999999</v>
      </c>
      <c r="L132" s="33">
        <f>SUM(L133+L140+L150)</f>
        <v>20937.3</v>
      </c>
      <c r="M132" s="545">
        <f t="shared" si="11"/>
        <v>35.758194070465976</v>
      </c>
      <c r="N132" s="545">
        <f t="shared" si="12"/>
        <v>60.56102598425463</v>
      </c>
      <c r="O132" s="545">
        <f aca="true" t="shared" si="23" ref="O132:O138">L132*100/I132</f>
        <v>14.888058507517874</v>
      </c>
    </row>
    <row r="133" spans="1:15" ht="21.75" customHeight="1">
      <c r="A133" s="12" t="s">
        <v>332</v>
      </c>
      <c r="B133" s="13" t="s">
        <v>597</v>
      </c>
      <c r="C133" s="13" t="s">
        <v>378</v>
      </c>
      <c r="D133" s="13" t="s">
        <v>466</v>
      </c>
      <c r="E133" s="13"/>
      <c r="F133" s="13"/>
      <c r="G133" s="15">
        <f t="shared" si="22"/>
        <v>154449.30000000002</v>
      </c>
      <c r="H133" s="15">
        <f>SUM(H134+H139)</f>
        <v>18073.6</v>
      </c>
      <c r="I133" s="33">
        <f>SUM(I134)</f>
        <v>136375.7</v>
      </c>
      <c r="J133" s="15">
        <f t="shared" si="21"/>
        <v>20098.199999999997</v>
      </c>
      <c r="K133" s="15">
        <f>SUM(K134+K139)</f>
        <v>394.1</v>
      </c>
      <c r="L133" s="33">
        <f>SUM(L137+L138)</f>
        <v>19704.1</v>
      </c>
      <c r="M133" s="545">
        <f t="shared" si="11"/>
        <v>13.012813913692064</v>
      </c>
      <c r="N133" s="545">
        <f t="shared" si="12"/>
        <v>2.1805285056657224</v>
      </c>
      <c r="O133" s="545">
        <f t="shared" si="23"/>
        <v>14.448395131977321</v>
      </c>
    </row>
    <row r="134" spans="1:15" ht="22.5" customHeight="1">
      <c r="A134" s="12" t="s">
        <v>634</v>
      </c>
      <c r="B134" s="13" t="s">
        <v>597</v>
      </c>
      <c r="C134" s="13" t="s">
        <v>378</v>
      </c>
      <c r="D134" s="13" t="s">
        <v>466</v>
      </c>
      <c r="E134" s="13">
        <v>5220000</v>
      </c>
      <c r="F134" s="13"/>
      <c r="G134" s="15">
        <f>SUM(H134:I134)</f>
        <v>138449.30000000002</v>
      </c>
      <c r="H134" s="15">
        <f>SUM(H135+H138)</f>
        <v>2073.6</v>
      </c>
      <c r="I134" s="71">
        <f>SUM(I135+I138)</f>
        <v>136375.7</v>
      </c>
      <c r="J134" s="15">
        <f t="shared" si="21"/>
        <v>394.1</v>
      </c>
      <c r="K134" s="15">
        <f>SUM(K135+K138)</f>
        <v>394.1</v>
      </c>
      <c r="L134" s="32"/>
      <c r="M134" s="545">
        <f t="shared" si="11"/>
        <v>0.28465293793468077</v>
      </c>
      <c r="N134" s="545">
        <f t="shared" si="12"/>
        <v>19.00559413580247</v>
      </c>
      <c r="O134" s="545">
        <f t="shared" si="23"/>
        <v>0</v>
      </c>
    </row>
    <row r="135" spans="1:15" ht="20.25" customHeight="1">
      <c r="A135" s="12" t="s">
        <v>676</v>
      </c>
      <c r="B135" s="13" t="s">
        <v>597</v>
      </c>
      <c r="C135" s="13" t="s">
        <v>378</v>
      </c>
      <c r="D135" s="13" t="s">
        <v>466</v>
      </c>
      <c r="E135" s="13">
        <v>5225600</v>
      </c>
      <c r="F135" s="13" t="s">
        <v>646</v>
      </c>
      <c r="G135" s="15">
        <f t="shared" si="22"/>
        <v>44884.8</v>
      </c>
      <c r="H135" s="15">
        <v>1800</v>
      </c>
      <c r="I135" s="71">
        <v>43084.8</v>
      </c>
      <c r="J135" s="15">
        <f t="shared" si="21"/>
        <v>584.6</v>
      </c>
      <c r="K135" s="15">
        <f>SUM(K137+K136)</f>
        <v>291.8</v>
      </c>
      <c r="L135" s="32">
        <f>SUM(L137+L136)</f>
        <v>292.8</v>
      </c>
      <c r="M135" s="545">
        <f t="shared" si="11"/>
        <v>1.3024453712615405</v>
      </c>
      <c r="N135" s="545">
        <f t="shared" si="12"/>
        <v>16.211111111111112</v>
      </c>
      <c r="O135" s="545">
        <f t="shared" si="23"/>
        <v>0.6795900178253119</v>
      </c>
    </row>
    <row r="136" spans="1:15" ht="46.5" customHeight="1">
      <c r="A136" s="25" t="s">
        <v>677</v>
      </c>
      <c r="B136" s="325" t="s">
        <v>597</v>
      </c>
      <c r="C136" s="26" t="s">
        <v>378</v>
      </c>
      <c r="D136" s="26" t="s">
        <v>466</v>
      </c>
      <c r="E136" s="325">
        <v>5225602</v>
      </c>
      <c r="F136" s="325" t="s">
        <v>633</v>
      </c>
      <c r="G136" s="23">
        <f t="shared" si="22"/>
        <v>16000</v>
      </c>
      <c r="H136" s="326">
        <v>0</v>
      </c>
      <c r="I136" s="327">
        <v>16000</v>
      </c>
      <c r="J136" s="23">
        <f t="shared" si="21"/>
        <v>0</v>
      </c>
      <c r="K136" s="326">
        <v>0</v>
      </c>
      <c r="L136" s="327">
        <v>0</v>
      </c>
      <c r="M136" s="545">
        <f t="shared" si="11"/>
        <v>0</v>
      </c>
      <c r="N136" s="545"/>
      <c r="O136" s="545">
        <f t="shared" si="23"/>
        <v>0</v>
      </c>
    </row>
    <row r="137" spans="1:15" ht="25.5" customHeight="1">
      <c r="A137" s="21" t="s">
        <v>678</v>
      </c>
      <c r="B137" s="22" t="s">
        <v>597</v>
      </c>
      <c r="C137" s="22" t="s">
        <v>378</v>
      </c>
      <c r="D137" s="22" t="s">
        <v>466</v>
      </c>
      <c r="E137" s="22">
        <v>5225603</v>
      </c>
      <c r="F137" s="22" t="s">
        <v>646</v>
      </c>
      <c r="G137" s="24">
        <f t="shared" si="22"/>
        <v>28884.8</v>
      </c>
      <c r="H137" s="24">
        <v>1800</v>
      </c>
      <c r="I137" s="72">
        <v>27084.8</v>
      </c>
      <c r="J137" s="24">
        <f t="shared" si="21"/>
        <v>584.6</v>
      </c>
      <c r="K137" s="24">
        <f>SUM('Анал.табл.'!J186)</f>
        <v>291.8</v>
      </c>
      <c r="L137" s="72">
        <f>SUM('Анал.табл.'!K186)</f>
        <v>292.8</v>
      </c>
      <c r="M137" s="545">
        <f t="shared" si="11"/>
        <v>2.02390184456877</v>
      </c>
      <c r="N137" s="545">
        <f t="shared" si="12"/>
        <v>16.211111111111112</v>
      </c>
      <c r="O137" s="545">
        <f t="shared" si="23"/>
        <v>1.0810491493383743</v>
      </c>
    </row>
    <row r="138" spans="1:15" ht="39" customHeight="1">
      <c r="A138" s="29" t="s">
        <v>679</v>
      </c>
      <c r="B138" s="13" t="s">
        <v>597</v>
      </c>
      <c r="C138" s="13" t="s">
        <v>378</v>
      </c>
      <c r="D138" s="13" t="s">
        <v>466</v>
      </c>
      <c r="E138" s="13" t="s">
        <v>680</v>
      </c>
      <c r="F138" s="13" t="s">
        <v>646</v>
      </c>
      <c r="G138" s="15">
        <f t="shared" si="22"/>
        <v>93564.5</v>
      </c>
      <c r="H138" s="15">
        <v>273.6</v>
      </c>
      <c r="I138" s="33">
        <v>93290.9</v>
      </c>
      <c r="J138" s="15">
        <f t="shared" si="21"/>
        <v>19513.6</v>
      </c>
      <c r="K138" s="15">
        <f>SUM('Анал.табл.'!J187)</f>
        <v>102.3</v>
      </c>
      <c r="L138" s="33">
        <f>SUM('Анал.табл.'!K187)</f>
        <v>19411.3</v>
      </c>
      <c r="M138" s="545">
        <f t="shared" si="11"/>
        <v>20.85577329008331</v>
      </c>
      <c r="N138" s="545">
        <f t="shared" si="12"/>
        <v>37.39035087719298</v>
      </c>
      <c r="O138" s="545">
        <f t="shared" si="23"/>
        <v>20.807281310395762</v>
      </c>
    </row>
    <row r="139" spans="1:15" ht="39" customHeight="1">
      <c r="A139" s="12" t="s">
        <v>677</v>
      </c>
      <c r="B139" s="13" t="s">
        <v>597</v>
      </c>
      <c r="C139" s="13" t="s">
        <v>378</v>
      </c>
      <c r="D139" s="13" t="s">
        <v>466</v>
      </c>
      <c r="E139" s="13" t="s">
        <v>681</v>
      </c>
      <c r="F139" s="13" t="s">
        <v>633</v>
      </c>
      <c r="G139" s="30">
        <f t="shared" si="22"/>
        <v>16000</v>
      </c>
      <c r="H139" s="31">
        <v>16000</v>
      </c>
      <c r="I139" s="74"/>
      <c r="J139" s="30">
        <f t="shared" si="21"/>
        <v>0</v>
      </c>
      <c r="K139" s="31">
        <v>0</v>
      </c>
      <c r="L139" s="74"/>
      <c r="M139" s="545">
        <f t="shared" si="11"/>
        <v>0</v>
      </c>
      <c r="N139" s="545">
        <f t="shared" si="12"/>
        <v>0</v>
      </c>
      <c r="O139" s="545"/>
    </row>
    <row r="140" spans="1:15" ht="24" customHeight="1">
      <c r="A140" s="25" t="s">
        <v>341</v>
      </c>
      <c r="B140" s="26" t="s">
        <v>597</v>
      </c>
      <c r="C140" s="26" t="s">
        <v>378</v>
      </c>
      <c r="D140" s="13" t="s">
        <v>468</v>
      </c>
      <c r="E140" s="26"/>
      <c r="F140" s="26"/>
      <c r="G140" s="14">
        <f>SUM(H140:I140)</f>
        <v>100987.4</v>
      </c>
      <c r="H140" s="15">
        <f>SUM(H142+H144+H141)</f>
        <v>98176.4</v>
      </c>
      <c r="I140" s="75">
        <f>SUM(I142+I144)</f>
        <v>2811</v>
      </c>
      <c r="J140" s="14">
        <f>SUM(K140:L140)</f>
        <v>69259.19999999998</v>
      </c>
      <c r="K140" s="15">
        <f>SUM(K142+K144+K141)</f>
        <v>69239.29999999999</v>
      </c>
      <c r="L140" s="75">
        <f>SUM(L142+L144)</f>
        <v>19.9</v>
      </c>
      <c r="M140" s="545">
        <f aca="true" t="shared" si="24" ref="M140:M207">J140*100/G140</f>
        <v>68.58202112342727</v>
      </c>
      <c r="N140" s="545">
        <f aca="true" t="shared" si="25" ref="N140:N207">K140*100/H140</f>
        <v>70.52540121658565</v>
      </c>
      <c r="O140" s="545">
        <f aca="true" t="shared" si="26" ref="O140:O207">L140*100/I140</f>
        <v>0.7079331198861615</v>
      </c>
    </row>
    <row r="141" spans="1:15" ht="24" customHeight="1">
      <c r="A141" s="12" t="s">
        <v>644</v>
      </c>
      <c r="B141" s="26" t="s">
        <v>597</v>
      </c>
      <c r="C141" s="26" t="s">
        <v>378</v>
      </c>
      <c r="D141" s="13" t="s">
        <v>468</v>
      </c>
      <c r="E141" s="26" t="s">
        <v>645</v>
      </c>
      <c r="F141" s="26" t="s">
        <v>646</v>
      </c>
      <c r="G141" s="14">
        <v>1873.9</v>
      </c>
      <c r="H141" s="15">
        <v>4270.7</v>
      </c>
      <c r="I141" s="75"/>
      <c r="J141" s="14">
        <f>SUM(K141:L141)</f>
        <v>1174.9</v>
      </c>
      <c r="K141" s="15">
        <f>SUM('Анал.табл.'!J231)</f>
        <v>1174.9</v>
      </c>
      <c r="L141" s="75"/>
      <c r="M141" s="545"/>
      <c r="N141" s="545"/>
      <c r="O141" s="545"/>
    </row>
    <row r="142" spans="1:15" ht="25.5" customHeight="1">
      <c r="A142" s="12" t="s">
        <v>682</v>
      </c>
      <c r="B142" s="13" t="s">
        <v>597</v>
      </c>
      <c r="C142" s="13" t="s">
        <v>378</v>
      </c>
      <c r="D142" s="13" t="s">
        <v>468</v>
      </c>
      <c r="E142" s="13">
        <v>4230000</v>
      </c>
      <c r="F142" s="13"/>
      <c r="G142" s="15">
        <f t="shared" si="22"/>
        <v>93905.7</v>
      </c>
      <c r="H142" s="15">
        <f>SUM(H143)</f>
        <v>93905.7</v>
      </c>
      <c r="I142" s="33"/>
      <c r="J142" s="15">
        <f t="shared" si="21"/>
        <v>68064.4</v>
      </c>
      <c r="K142" s="15">
        <f>SUM(K143)</f>
        <v>68064.4</v>
      </c>
      <c r="L142" s="33"/>
      <c r="M142" s="545">
        <f t="shared" si="24"/>
        <v>72.48164914376869</v>
      </c>
      <c r="N142" s="545">
        <f t="shared" si="25"/>
        <v>72.48164914376869</v>
      </c>
      <c r="O142" s="545"/>
    </row>
    <row r="143" spans="1:15" ht="25.5" customHeight="1">
      <c r="A143" s="12" t="s">
        <v>683</v>
      </c>
      <c r="B143" s="13" t="s">
        <v>597</v>
      </c>
      <c r="C143" s="13" t="s">
        <v>378</v>
      </c>
      <c r="D143" s="13" t="s">
        <v>468</v>
      </c>
      <c r="E143" s="13">
        <v>4239900</v>
      </c>
      <c r="F143" s="13" t="s">
        <v>633</v>
      </c>
      <c r="G143" s="15">
        <f t="shared" si="22"/>
        <v>93905.7</v>
      </c>
      <c r="H143" s="15">
        <f>SUM('Анал.табл.'!F201:F203)</f>
        <v>93905.7</v>
      </c>
      <c r="I143" s="33"/>
      <c r="J143" s="15">
        <f t="shared" si="21"/>
        <v>68064.4</v>
      </c>
      <c r="K143" s="15">
        <f>SUM('Анал.табл.'!J201:J203)</f>
        <v>68064.4</v>
      </c>
      <c r="L143" s="33"/>
      <c r="M143" s="545">
        <f t="shared" si="24"/>
        <v>72.48164914376869</v>
      </c>
      <c r="N143" s="545">
        <f t="shared" si="25"/>
        <v>72.48164914376869</v>
      </c>
      <c r="O143" s="545"/>
    </row>
    <row r="144" spans="1:15" ht="25.5" customHeight="1">
      <c r="A144" s="12" t="s">
        <v>634</v>
      </c>
      <c r="B144" s="13" t="s">
        <v>597</v>
      </c>
      <c r="C144" s="13" t="s">
        <v>378</v>
      </c>
      <c r="D144" s="13" t="s">
        <v>468</v>
      </c>
      <c r="E144" s="13" t="s">
        <v>635</v>
      </c>
      <c r="F144" s="13"/>
      <c r="G144" s="15">
        <f>SUM(G147+G145)</f>
        <v>69.8</v>
      </c>
      <c r="H144" s="32">
        <f>SUM(H147)</f>
        <v>0</v>
      </c>
      <c r="I144" s="71">
        <f>SUM(I147+I145+I149)</f>
        <v>2811</v>
      </c>
      <c r="J144" s="15">
        <f>SUM(J147+J145)</f>
        <v>19.9</v>
      </c>
      <c r="K144" s="32">
        <f>SUM(K147)</f>
        <v>0</v>
      </c>
      <c r="L144" s="71">
        <f>SUM(L147+L145)</f>
        <v>19.9</v>
      </c>
      <c r="M144" s="545">
        <f t="shared" si="24"/>
        <v>28.510028653295127</v>
      </c>
      <c r="N144" s="545"/>
      <c r="O144" s="545">
        <f t="shared" si="26"/>
        <v>0.7079331198861615</v>
      </c>
    </row>
    <row r="145" spans="1:15" ht="25.5" customHeight="1">
      <c r="A145" s="12" t="s">
        <v>684</v>
      </c>
      <c r="B145" s="13" t="s">
        <v>597</v>
      </c>
      <c r="C145" s="13" t="s">
        <v>378</v>
      </c>
      <c r="D145" s="13" t="s">
        <v>468</v>
      </c>
      <c r="E145" s="13">
        <v>5222800</v>
      </c>
      <c r="F145" s="13"/>
      <c r="G145" s="33">
        <f>SUM(G146)</f>
        <v>50</v>
      </c>
      <c r="H145" s="15"/>
      <c r="I145" s="71">
        <f>SUM(I146)</f>
        <v>50</v>
      </c>
      <c r="J145" s="33">
        <f>SUM(J146)</f>
        <v>19.9</v>
      </c>
      <c r="K145" s="15"/>
      <c r="L145" s="71">
        <f>SUM(L146)</f>
        <v>19.9</v>
      </c>
      <c r="M145" s="545">
        <f t="shared" si="24"/>
        <v>39.8</v>
      </c>
      <c r="N145" s="545"/>
      <c r="O145" s="545">
        <f t="shared" si="26"/>
        <v>39.8</v>
      </c>
    </row>
    <row r="146" spans="1:15" ht="25.5" customHeight="1">
      <c r="A146" s="12" t="s">
        <v>685</v>
      </c>
      <c r="B146" s="13" t="s">
        <v>597</v>
      </c>
      <c r="C146" s="13" t="s">
        <v>378</v>
      </c>
      <c r="D146" s="13" t="s">
        <v>468</v>
      </c>
      <c r="E146" s="13">
        <v>5222801</v>
      </c>
      <c r="F146" s="13" t="s">
        <v>633</v>
      </c>
      <c r="G146" s="33">
        <f>SUM(H146:I146)</f>
        <v>50</v>
      </c>
      <c r="H146" s="15"/>
      <c r="I146" s="71">
        <v>50</v>
      </c>
      <c r="J146" s="33">
        <f>SUM(K146:L146)</f>
        <v>19.9</v>
      </c>
      <c r="K146" s="15"/>
      <c r="L146" s="71">
        <f>SUM('Анал.табл.'!K228)</f>
        <v>19.9</v>
      </c>
      <c r="M146" s="545">
        <f t="shared" si="24"/>
        <v>39.8</v>
      </c>
      <c r="N146" s="545"/>
      <c r="O146" s="545">
        <f t="shared" si="26"/>
        <v>39.8</v>
      </c>
    </row>
    <row r="147" spans="1:15" ht="39" customHeight="1">
      <c r="A147" s="29" t="s">
        <v>686</v>
      </c>
      <c r="B147" s="13" t="s">
        <v>597</v>
      </c>
      <c r="C147" s="13" t="s">
        <v>378</v>
      </c>
      <c r="D147" s="13" t="s">
        <v>468</v>
      </c>
      <c r="E147" s="13" t="s">
        <v>687</v>
      </c>
      <c r="F147" s="13"/>
      <c r="G147" s="33">
        <f aca="true" t="shared" si="27" ref="G147:L147">SUM(G148)</f>
        <v>19.8</v>
      </c>
      <c r="H147" s="15">
        <f t="shared" si="27"/>
        <v>0</v>
      </c>
      <c r="I147" s="15">
        <f t="shared" si="27"/>
        <v>19.8</v>
      </c>
      <c r="J147" s="15">
        <f t="shared" si="27"/>
        <v>0</v>
      </c>
      <c r="K147" s="15">
        <f t="shared" si="27"/>
        <v>0</v>
      </c>
      <c r="L147" s="15">
        <f t="shared" si="27"/>
        <v>0</v>
      </c>
      <c r="M147" s="546">
        <f t="shared" si="24"/>
        <v>0</v>
      </c>
      <c r="N147" s="546"/>
      <c r="O147" s="545">
        <f t="shared" si="26"/>
        <v>0</v>
      </c>
    </row>
    <row r="148" spans="1:15" ht="41.25" customHeight="1">
      <c r="A148" s="27" t="s">
        <v>688</v>
      </c>
      <c r="B148" s="13" t="s">
        <v>597</v>
      </c>
      <c r="C148" s="13" t="s">
        <v>378</v>
      </c>
      <c r="D148" s="13" t="s">
        <v>468</v>
      </c>
      <c r="E148" s="13" t="s">
        <v>689</v>
      </c>
      <c r="F148" s="13" t="s">
        <v>646</v>
      </c>
      <c r="G148" s="15">
        <f t="shared" si="22"/>
        <v>19.8</v>
      </c>
      <c r="H148" s="15"/>
      <c r="I148" s="15">
        <v>19.8</v>
      </c>
      <c r="J148" s="15">
        <f aca="true" t="shared" si="28" ref="J148:J170">SUM(K148:L148)</f>
        <v>0</v>
      </c>
      <c r="K148" s="15"/>
      <c r="L148" s="15"/>
      <c r="M148" s="546">
        <f t="shared" si="24"/>
        <v>0</v>
      </c>
      <c r="N148" s="546"/>
      <c r="O148" s="545">
        <f t="shared" si="26"/>
        <v>0</v>
      </c>
    </row>
    <row r="149" spans="1:15" ht="35.25" customHeight="1">
      <c r="A149" s="27" t="s">
        <v>678</v>
      </c>
      <c r="B149" s="13" t="s">
        <v>597</v>
      </c>
      <c r="C149" s="13" t="s">
        <v>378</v>
      </c>
      <c r="D149" s="13" t="s">
        <v>468</v>
      </c>
      <c r="E149" s="13" t="s">
        <v>461</v>
      </c>
      <c r="F149" s="13" t="s">
        <v>646</v>
      </c>
      <c r="G149" s="15">
        <f t="shared" si="22"/>
        <v>2741.2</v>
      </c>
      <c r="H149" s="15"/>
      <c r="I149" s="15">
        <v>2741.2</v>
      </c>
      <c r="J149" s="15"/>
      <c r="K149" s="15"/>
      <c r="L149" s="15">
        <f>SUM('Анал.табл.'!K232)</f>
        <v>0</v>
      </c>
      <c r="M149" s="546"/>
      <c r="N149" s="546"/>
      <c r="O149" s="545"/>
    </row>
    <row r="150" spans="1:15" ht="28.5" customHeight="1">
      <c r="A150" s="12" t="s">
        <v>359</v>
      </c>
      <c r="B150" s="13" t="s">
        <v>597</v>
      </c>
      <c r="C150" s="13" t="s">
        <v>378</v>
      </c>
      <c r="D150" s="13" t="s">
        <v>378</v>
      </c>
      <c r="E150" s="13"/>
      <c r="F150" s="13"/>
      <c r="G150" s="15">
        <f t="shared" si="22"/>
        <v>3528</v>
      </c>
      <c r="H150" s="15">
        <f>SUM(H151)</f>
        <v>2083.2</v>
      </c>
      <c r="I150" s="15">
        <f>SUM(I151)</f>
        <v>1444.8</v>
      </c>
      <c r="J150" s="15">
        <f t="shared" si="28"/>
        <v>3243.7</v>
      </c>
      <c r="K150" s="15">
        <f>SUM(K151)</f>
        <v>2030.4</v>
      </c>
      <c r="L150" s="15">
        <f>SUM(L151)</f>
        <v>1213.3</v>
      </c>
      <c r="M150" s="546">
        <f t="shared" si="24"/>
        <v>91.94160997732426</v>
      </c>
      <c r="N150" s="546">
        <f t="shared" si="25"/>
        <v>97.46543778801845</v>
      </c>
      <c r="O150" s="545">
        <f t="shared" si="26"/>
        <v>83.97702104097453</v>
      </c>
    </row>
    <row r="151" spans="1:15" ht="27" customHeight="1">
      <c r="A151" s="12" t="s">
        <v>690</v>
      </c>
      <c r="B151" s="13" t="s">
        <v>597</v>
      </c>
      <c r="C151" s="13" t="s">
        <v>378</v>
      </c>
      <c r="D151" s="13" t="s">
        <v>378</v>
      </c>
      <c r="E151" s="13" t="s">
        <v>691</v>
      </c>
      <c r="F151" s="13"/>
      <c r="G151" s="15">
        <f t="shared" si="22"/>
        <v>3528</v>
      </c>
      <c r="H151" s="15">
        <f>SUM(H152)</f>
        <v>2083.2</v>
      </c>
      <c r="I151" s="15">
        <f>SUM(I152)</f>
        <v>1444.8</v>
      </c>
      <c r="J151" s="15">
        <f t="shared" si="28"/>
        <v>3243.7</v>
      </c>
      <c r="K151" s="15">
        <f>SUM(K152)</f>
        <v>2030.4</v>
      </c>
      <c r="L151" s="15">
        <f>SUM(L152)</f>
        <v>1213.3</v>
      </c>
      <c r="M151" s="546">
        <f t="shared" si="24"/>
        <v>91.94160997732426</v>
      </c>
      <c r="N151" s="546">
        <f t="shared" si="25"/>
        <v>97.46543778801845</v>
      </c>
      <c r="O151" s="545">
        <f t="shared" si="26"/>
        <v>83.97702104097453</v>
      </c>
    </row>
    <row r="152" spans="1:15" ht="28.5" customHeight="1">
      <c r="A152" s="12" t="s">
        <v>632</v>
      </c>
      <c r="B152" s="13" t="s">
        <v>597</v>
      </c>
      <c r="C152" s="13" t="s">
        <v>378</v>
      </c>
      <c r="D152" s="13" t="s">
        <v>378</v>
      </c>
      <c r="E152" s="13" t="s">
        <v>691</v>
      </c>
      <c r="F152" s="13"/>
      <c r="G152" s="15">
        <f>SUM(H152:I152)</f>
        <v>3528</v>
      </c>
      <c r="H152" s="15">
        <v>2083.2</v>
      </c>
      <c r="I152" s="15">
        <v>1444.8</v>
      </c>
      <c r="J152" s="15">
        <f t="shared" si="28"/>
        <v>3243.7</v>
      </c>
      <c r="K152" s="15">
        <f>SUM('Анал.табл.'!J283:J287)</f>
        <v>2030.4</v>
      </c>
      <c r="L152" s="15">
        <f>SUM('Анал.табл.'!K287)</f>
        <v>1213.3</v>
      </c>
      <c r="M152" s="546">
        <f t="shared" si="24"/>
        <v>91.94160997732426</v>
      </c>
      <c r="N152" s="546">
        <f t="shared" si="25"/>
        <v>97.46543778801845</v>
      </c>
      <c r="O152" s="545">
        <f t="shared" si="26"/>
        <v>83.97702104097453</v>
      </c>
    </row>
    <row r="153" spans="1:15" ht="27.75" customHeight="1">
      <c r="A153" s="12" t="s">
        <v>692</v>
      </c>
      <c r="B153" s="13" t="s">
        <v>597</v>
      </c>
      <c r="C153" s="13" t="s">
        <v>377</v>
      </c>
      <c r="D153" s="13"/>
      <c r="E153" s="13"/>
      <c r="F153" s="13"/>
      <c r="G153" s="15">
        <f t="shared" si="22"/>
        <v>224165</v>
      </c>
      <c r="H153" s="15">
        <f>SUM(H154)</f>
        <v>76208.7</v>
      </c>
      <c r="I153" s="15">
        <f>SUM(I154)</f>
        <v>147956.30000000002</v>
      </c>
      <c r="J153" s="15">
        <f t="shared" si="28"/>
        <v>111636.00000000001</v>
      </c>
      <c r="K153" s="15">
        <f>SUM(K154)</f>
        <v>52832.00000000001</v>
      </c>
      <c r="L153" s="15">
        <f>SUM(L154)</f>
        <v>58804.00000000001</v>
      </c>
      <c r="M153" s="546">
        <f t="shared" si="24"/>
        <v>49.80081636294695</v>
      </c>
      <c r="N153" s="546">
        <f t="shared" si="25"/>
        <v>69.32541822652796</v>
      </c>
      <c r="O153" s="545">
        <f t="shared" si="26"/>
        <v>39.74416770357193</v>
      </c>
    </row>
    <row r="154" spans="1:15" ht="26.25" customHeight="1">
      <c r="A154" s="12" t="s">
        <v>364</v>
      </c>
      <c r="B154" s="13" t="s">
        <v>597</v>
      </c>
      <c r="C154" s="13" t="s">
        <v>377</v>
      </c>
      <c r="D154" s="13" t="s">
        <v>466</v>
      </c>
      <c r="E154" s="13"/>
      <c r="F154" s="13"/>
      <c r="G154" s="15">
        <f>SUM(H154:I154)</f>
        <v>224165</v>
      </c>
      <c r="H154" s="15">
        <f>SUM(H156+H158+H164+H167+H169+H173+H155+H171)</f>
        <v>76208.7</v>
      </c>
      <c r="I154" s="33">
        <f>SUM(I156+I158+I164+I167+I169+I173)</f>
        <v>147956.30000000002</v>
      </c>
      <c r="J154" s="15">
        <f t="shared" si="28"/>
        <v>111636.00000000001</v>
      </c>
      <c r="K154" s="15">
        <f>SUM(K156+K158+K164+K167+K169+K173+K155+K171)</f>
        <v>52832.00000000001</v>
      </c>
      <c r="L154" s="33">
        <f>SUM(L156+L158+L164+L167+L169+L173)</f>
        <v>58804.00000000001</v>
      </c>
      <c r="M154" s="545">
        <f t="shared" si="24"/>
        <v>49.80081636294695</v>
      </c>
      <c r="N154" s="545">
        <f t="shared" si="25"/>
        <v>69.32541822652796</v>
      </c>
      <c r="O154" s="545">
        <f t="shared" si="26"/>
        <v>39.74416770357193</v>
      </c>
    </row>
    <row r="155" spans="1:15" ht="26.25" customHeight="1" hidden="1">
      <c r="A155" s="12" t="s">
        <v>644</v>
      </c>
      <c r="B155" s="13" t="s">
        <v>597</v>
      </c>
      <c r="C155" s="13" t="s">
        <v>377</v>
      </c>
      <c r="D155" s="13" t="s">
        <v>466</v>
      </c>
      <c r="E155" s="13" t="s">
        <v>645</v>
      </c>
      <c r="F155" s="13" t="s">
        <v>646</v>
      </c>
      <c r="G155" s="15">
        <f t="shared" si="22"/>
        <v>0</v>
      </c>
      <c r="H155" s="15">
        <v>0</v>
      </c>
      <c r="I155" s="33"/>
      <c r="J155" s="15">
        <f t="shared" si="28"/>
        <v>0</v>
      </c>
      <c r="K155" s="15">
        <v>0</v>
      </c>
      <c r="L155" s="33"/>
      <c r="M155" s="545" t="e">
        <f t="shared" si="24"/>
        <v>#DIV/0!</v>
      </c>
      <c r="N155" s="545" t="e">
        <f t="shared" si="25"/>
        <v>#DIV/0!</v>
      </c>
      <c r="O155" s="545" t="e">
        <f t="shared" si="26"/>
        <v>#DIV/0!</v>
      </c>
    </row>
    <row r="156" spans="1:15" ht="29.25" customHeight="1">
      <c r="A156" s="12" t="s">
        <v>693</v>
      </c>
      <c r="B156" s="13" t="s">
        <v>597</v>
      </c>
      <c r="C156" s="13" t="s">
        <v>377</v>
      </c>
      <c r="D156" s="13" t="s">
        <v>466</v>
      </c>
      <c r="E156" s="13" t="s">
        <v>694</v>
      </c>
      <c r="F156" s="13"/>
      <c r="G156" s="15">
        <f t="shared" si="22"/>
        <v>122.1</v>
      </c>
      <c r="H156" s="15"/>
      <c r="I156" s="15">
        <f>SUM(I157)</f>
        <v>122.1</v>
      </c>
      <c r="J156" s="15">
        <f t="shared" si="28"/>
        <v>0</v>
      </c>
      <c r="K156" s="15"/>
      <c r="L156" s="33">
        <f>SUM(L157)</f>
        <v>0</v>
      </c>
      <c r="M156" s="545">
        <f t="shared" si="24"/>
        <v>0</v>
      </c>
      <c r="N156" s="545"/>
      <c r="O156" s="545">
        <f t="shared" si="26"/>
        <v>0</v>
      </c>
    </row>
    <row r="157" spans="1:15" ht="27" customHeight="1">
      <c r="A157" s="12" t="s">
        <v>695</v>
      </c>
      <c r="B157" s="13" t="s">
        <v>597</v>
      </c>
      <c r="C157" s="13" t="s">
        <v>377</v>
      </c>
      <c r="D157" s="13" t="s">
        <v>466</v>
      </c>
      <c r="E157" s="13" t="s">
        <v>694</v>
      </c>
      <c r="F157" s="13" t="s">
        <v>633</v>
      </c>
      <c r="G157" s="15">
        <f t="shared" si="22"/>
        <v>122.1</v>
      </c>
      <c r="H157" s="15"/>
      <c r="I157" s="15">
        <v>122.1</v>
      </c>
      <c r="J157" s="15">
        <f t="shared" si="28"/>
        <v>0</v>
      </c>
      <c r="K157" s="15"/>
      <c r="L157" s="15">
        <v>0</v>
      </c>
      <c r="M157" s="546">
        <f t="shared" si="24"/>
        <v>0</v>
      </c>
      <c r="N157" s="545"/>
      <c r="O157" s="545">
        <f t="shared" si="26"/>
        <v>0</v>
      </c>
    </row>
    <row r="158" spans="1:15" ht="26.25" customHeight="1">
      <c r="A158" s="12" t="s">
        <v>634</v>
      </c>
      <c r="B158" s="13" t="s">
        <v>597</v>
      </c>
      <c r="C158" s="13" t="s">
        <v>377</v>
      </c>
      <c r="D158" s="13" t="s">
        <v>466</v>
      </c>
      <c r="E158" s="13">
        <v>5220000</v>
      </c>
      <c r="F158" s="13"/>
      <c r="G158" s="15">
        <f t="shared" si="22"/>
        <v>156360.40000000002</v>
      </c>
      <c r="H158" s="15">
        <f>SUM(H159+H162)</f>
        <v>9839</v>
      </c>
      <c r="I158" s="15">
        <f>SUM(I159+I162)</f>
        <v>146521.40000000002</v>
      </c>
      <c r="J158" s="15">
        <f t="shared" si="28"/>
        <v>62805.700000000004</v>
      </c>
      <c r="K158" s="15">
        <f>SUM(K159+K162)</f>
        <v>5024.5</v>
      </c>
      <c r="L158" s="15">
        <f>SUM(L159+L162)</f>
        <v>57781.200000000004</v>
      </c>
      <c r="M158" s="546">
        <f t="shared" si="24"/>
        <v>40.16726741553487</v>
      </c>
      <c r="N158" s="545">
        <f t="shared" si="25"/>
        <v>51.067181624148795</v>
      </c>
      <c r="O158" s="545">
        <f t="shared" si="26"/>
        <v>39.43533163073789</v>
      </c>
    </row>
    <row r="159" spans="1:15" ht="27" customHeight="1">
      <c r="A159" s="12" t="s">
        <v>684</v>
      </c>
      <c r="B159" s="13" t="s">
        <v>597</v>
      </c>
      <c r="C159" s="13" t="s">
        <v>377</v>
      </c>
      <c r="D159" s="13" t="s">
        <v>466</v>
      </c>
      <c r="E159" s="13" t="s">
        <v>696</v>
      </c>
      <c r="F159" s="13"/>
      <c r="G159" s="15">
        <f t="shared" si="22"/>
        <v>93327.6</v>
      </c>
      <c r="H159" s="15">
        <f>SUM(H160:H161)</f>
        <v>3735</v>
      </c>
      <c r="I159" s="15">
        <f>SUM(I160:I161)</f>
        <v>89592.6</v>
      </c>
      <c r="J159" s="15">
        <f t="shared" si="28"/>
        <v>873.3</v>
      </c>
      <c r="K159" s="15">
        <f>SUM(K160:K161)</f>
        <v>20.9</v>
      </c>
      <c r="L159" s="15">
        <f>SUM(L160:L161)</f>
        <v>852.4</v>
      </c>
      <c r="M159" s="546">
        <f t="shared" si="24"/>
        <v>0.9357360523575019</v>
      </c>
      <c r="N159" s="545">
        <f t="shared" si="25"/>
        <v>0.5595716198125836</v>
      </c>
      <c r="O159" s="545">
        <f t="shared" si="26"/>
        <v>0.9514178626359766</v>
      </c>
    </row>
    <row r="160" spans="1:15" ht="27.75" customHeight="1">
      <c r="A160" s="12" t="s">
        <v>697</v>
      </c>
      <c r="B160" s="13" t="s">
        <v>597</v>
      </c>
      <c r="C160" s="13" t="s">
        <v>377</v>
      </c>
      <c r="D160" s="13" t="s">
        <v>466</v>
      </c>
      <c r="E160" s="13">
        <v>5222806</v>
      </c>
      <c r="F160" s="13" t="s">
        <v>633</v>
      </c>
      <c r="G160" s="15">
        <f t="shared" si="22"/>
        <v>2253.9</v>
      </c>
      <c r="H160" s="15">
        <v>331.3</v>
      </c>
      <c r="I160" s="15">
        <v>1922.6</v>
      </c>
      <c r="J160" s="15">
        <f t="shared" si="28"/>
        <v>852.4</v>
      </c>
      <c r="K160" s="15">
        <v>0</v>
      </c>
      <c r="L160" s="15">
        <f>SUM('Анал.табл.'!K305)</f>
        <v>852.4</v>
      </c>
      <c r="M160" s="546">
        <f t="shared" si="24"/>
        <v>37.818891698833134</v>
      </c>
      <c r="N160" s="545">
        <f t="shared" si="25"/>
        <v>0</v>
      </c>
      <c r="O160" s="545">
        <f t="shared" si="26"/>
        <v>44.335795277228755</v>
      </c>
    </row>
    <row r="161" spans="1:15" ht="40.5" customHeight="1">
      <c r="A161" s="12" t="s">
        <v>698</v>
      </c>
      <c r="B161" s="13" t="s">
        <v>597</v>
      </c>
      <c r="C161" s="13" t="s">
        <v>377</v>
      </c>
      <c r="D161" s="13" t="s">
        <v>466</v>
      </c>
      <c r="E161" s="13">
        <v>5222811</v>
      </c>
      <c r="F161" s="13" t="s">
        <v>646</v>
      </c>
      <c r="G161" s="15">
        <f t="shared" si="22"/>
        <v>91073.7</v>
      </c>
      <c r="H161" s="15">
        <v>3403.7</v>
      </c>
      <c r="I161" s="15">
        <v>87670</v>
      </c>
      <c r="J161" s="15">
        <f t="shared" si="28"/>
        <v>20.9</v>
      </c>
      <c r="K161" s="15">
        <f>SUM('Анал.табл.'!J338)</f>
        <v>20.9</v>
      </c>
      <c r="L161" s="33">
        <v>0</v>
      </c>
      <c r="M161" s="545">
        <f t="shared" si="24"/>
        <v>0.022948447246570636</v>
      </c>
      <c r="N161" s="545">
        <f t="shared" si="25"/>
        <v>0.6140376648940858</v>
      </c>
      <c r="O161" s="545">
        <f t="shared" si="26"/>
        <v>0</v>
      </c>
    </row>
    <row r="162" spans="1:15" ht="42" customHeight="1">
      <c r="A162" s="29" t="s">
        <v>686</v>
      </c>
      <c r="B162" s="13" t="s">
        <v>597</v>
      </c>
      <c r="C162" s="13" t="s">
        <v>377</v>
      </c>
      <c r="D162" s="13" t="s">
        <v>466</v>
      </c>
      <c r="E162" s="13" t="s">
        <v>687</v>
      </c>
      <c r="F162" s="13" t="s">
        <v>646</v>
      </c>
      <c r="G162" s="15">
        <f t="shared" si="22"/>
        <v>63032.8</v>
      </c>
      <c r="H162" s="15">
        <f>SUM(H163)</f>
        <v>6104</v>
      </c>
      <c r="I162" s="71">
        <f>SUM(I163)</f>
        <v>56928.8</v>
      </c>
      <c r="J162" s="15">
        <f t="shared" si="28"/>
        <v>61932.4</v>
      </c>
      <c r="K162" s="15">
        <f>SUM(K163)</f>
        <v>5003.6</v>
      </c>
      <c r="L162" s="71">
        <f>SUM(L163)</f>
        <v>56928.8</v>
      </c>
      <c r="M162" s="545">
        <f t="shared" si="24"/>
        <v>98.25424223578835</v>
      </c>
      <c r="N162" s="545">
        <f t="shared" si="25"/>
        <v>81.97247706422019</v>
      </c>
      <c r="O162" s="545">
        <f t="shared" si="26"/>
        <v>100</v>
      </c>
    </row>
    <row r="163" spans="1:15" ht="40.5" customHeight="1">
      <c r="A163" s="27" t="s">
        <v>699</v>
      </c>
      <c r="B163" s="13" t="s">
        <v>597</v>
      </c>
      <c r="C163" s="13" t="s">
        <v>377</v>
      </c>
      <c r="D163" s="13" t="s">
        <v>466</v>
      </c>
      <c r="E163" s="13" t="s">
        <v>700</v>
      </c>
      <c r="F163" s="13" t="s">
        <v>646</v>
      </c>
      <c r="G163" s="15">
        <f t="shared" si="22"/>
        <v>63032.8</v>
      </c>
      <c r="H163" s="15">
        <v>6104</v>
      </c>
      <c r="I163" s="71">
        <v>56928.8</v>
      </c>
      <c r="J163" s="15">
        <f t="shared" si="28"/>
        <v>61932.4</v>
      </c>
      <c r="K163" s="15">
        <f>SUM('Анал.табл.'!J337)</f>
        <v>5003.6</v>
      </c>
      <c r="L163" s="71">
        <f>SUM('Анал.табл.'!K337)</f>
        <v>56928.8</v>
      </c>
      <c r="M163" s="545">
        <f t="shared" si="24"/>
        <v>98.25424223578835</v>
      </c>
      <c r="N163" s="545">
        <f t="shared" si="25"/>
        <v>81.97247706422019</v>
      </c>
      <c r="O163" s="545">
        <f t="shared" si="26"/>
        <v>100</v>
      </c>
    </row>
    <row r="164" spans="1:15" ht="37.5" customHeight="1">
      <c r="A164" s="12" t="s">
        <v>701</v>
      </c>
      <c r="B164" s="13" t="s">
        <v>597</v>
      </c>
      <c r="C164" s="13" t="s">
        <v>377</v>
      </c>
      <c r="D164" s="13" t="s">
        <v>466</v>
      </c>
      <c r="E164" s="13">
        <v>4400000</v>
      </c>
      <c r="F164" s="13"/>
      <c r="G164" s="15">
        <f t="shared" si="22"/>
        <v>22034</v>
      </c>
      <c r="H164" s="15">
        <f>SUM(H165+H166)</f>
        <v>21636</v>
      </c>
      <c r="I164" s="33">
        <f>SUM(I165+I166)</f>
        <v>398</v>
      </c>
      <c r="J164" s="15">
        <f t="shared" si="28"/>
        <v>16956.9</v>
      </c>
      <c r="K164" s="15">
        <f>SUM(K165+K166)</f>
        <v>16558.9</v>
      </c>
      <c r="L164" s="33">
        <f>SUM(L165+L166)</f>
        <v>398</v>
      </c>
      <c r="M164" s="545">
        <f t="shared" si="24"/>
        <v>76.95788327130799</v>
      </c>
      <c r="N164" s="545">
        <f t="shared" si="25"/>
        <v>76.53401737844335</v>
      </c>
      <c r="O164" s="545">
        <f t="shared" si="26"/>
        <v>100</v>
      </c>
    </row>
    <row r="165" spans="1:15" ht="27" customHeight="1">
      <c r="A165" s="12" t="s">
        <v>683</v>
      </c>
      <c r="B165" s="13" t="s">
        <v>597</v>
      </c>
      <c r="C165" s="13" t="s">
        <v>377</v>
      </c>
      <c r="D165" s="13" t="s">
        <v>466</v>
      </c>
      <c r="E165" s="13">
        <v>4409900</v>
      </c>
      <c r="F165" s="13" t="s">
        <v>633</v>
      </c>
      <c r="G165" s="15">
        <f>SUM(H165:I165)</f>
        <v>8978.6</v>
      </c>
      <c r="H165" s="15">
        <f>SUM('Анал.табл.'!F300)</f>
        <v>8978.6</v>
      </c>
      <c r="I165" s="33">
        <v>0</v>
      </c>
      <c r="J165" s="15">
        <f t="shared" si="28"/>
        <v>8978.6</v>
      </c>
      <c r="K165" s="15">
        <f>SUM('Анал.табл.'!J300)</f>
        <v>8978.6</v>
      </c>
      <c r="L165" s="33">
        <v>0</v>
      </c>
      <c r="M165" s="545">
        <f t="shared" si="24"/>
        <v>100</v>
      </c>
      <c r="N165" s="545">
        <f t="shared" si="25"/>
        <v>100</v>
      </c>
      <c r="O165" s="545"/>
    </row>
    <row r="166" spans="1:15" ht="27" customHeight="1">
      <c r="A166" s="12" t="s">
        <v>702</v>
      </c>
      <c r="B166" s="13" t="s">
        <v>597</v>
      </c>
      <c r="C166" s="13" t="s">
        <v>377</v>
      </c>
      <c r="D166" s="13" t="s">
        <v>466</v>
      </c>
      <c r="E166" s="13">
        <v>4409901</v>
      </c>
      <c r="F166" s="13" t="s">
        <v>703</v>
      </c>
      <c r="G166" s="15">
        <f>SUM(H166:I166)</f>
        <v>13055.4</v>
      </c>
      <c r="H166" s="15">
        <f>SUM('Анал.табл.'!F301)</f>
        <v>12657.4</v>
      </c>
      <c r="I166" s="33">
        <v>398</v>
      </c>
      <c r="J166" s="15">
        <f t="shared" si="28"/>
        <v>7978.3</v>
      </c>
      <c r="K166" s="15">
        <f>SUM('Анал.табл.'!J301)</f>
        <v>7580.3</v>
      </c>
      <c r="L166" s="33">
        <f>SUM('Анал.табл.'!K301)</f>
        <v>398</v>
      </c>
      <c r="M166" s="545">
        <f t="shared" si="24"/>
        <v>61.111111111111114</v>
      </c>
      <c r="N166" s="545">
        <f t="shared" si="25"/>
        <v>59.88828669394979</v>
      </c>
      <c r="O166" s="545">
        <f t="shared" si="26"/>
        <v>100</v>
      </c>
    </row>
    <row r="167" spans="1:15" ht="25.5" customHeight="1">
      <c r="A167" s="12" t="s">
        <v>704</v>
      </c>
      <c r="B167" s="13" t="s">
        <v>597</v>
      </c>
      <c r="C167" s="13" t="s">
        <v>377</v>
      </c>
      <c r="D167" s="13" t="s">
        <v>466</v>
      </c>
      <c r="E167" s="13">
        <v>4410000</v>
      </c>
      <c r="F167" s="13"/>
      <c r="G167" s="15">
        <f t="shared" si="22"/>
        <v>18375.3</v>
      </c>
      <c r="H167" s="15">
        <f>SUM('Анал.табл.'!F302)</f>
        <v>17750.8</v>
      </c>
      <c r="I167" s="33">
        <f>SUM(I168)</f>
        <v>624.5</v>
      </c>
      <c r="J167" s="15">
        <f t="shared" si="28"/>
        <v>13313.2</v>
      </c>
      <c r="K167" s="15">
        <f>SUM(K168)</f>
        <v>12688.7</v>
      </c>
      <c r="L167" s="33">
        <f>SUM(L168)</f>
        <v>624.5</v>
      </c>
      <c r="M167" s="545">
        <f t="shared" si="24"/>
        <v>72.4516062322792</v>
      </c>
      <c r="N167" s="545">
        <f t="shared" si="25"/>
        <v>71.48241206030151</v>
      </c>
      <c r="O167" s="545">
        <f t="shared" si="26"/>
        <v>100</v>
      </c>
    </row>
    <row r="168" spans="1:15" ht="24.75" customHeight="1">
      <c r="A168" s="12" t="s">
        <v>683</v>
      </c>
      <c r="B168" s="13" t="s">
        <v>597</v>
      </c>
      <c r="C168" s="13" t="s">
        <v>377</v>
      </c>
      <c r="D168" s="13" t="s">
        <v>466</v>
      </c>
      <c r="E168" s="13">
        <v>4419900</v>
      </c>
      <c r="F168" s="13" t="s">
        <v>633</v>
      </c>
      <c r="G168" s="15">
        <f t="shared" si="22"/>
        <v>18375.3</v>
      </c>
      <c r="H168" s="15">
        <v>17750.8</v>
      </c>
      <c r="I168" s="33">
        <v>624.5</v>
      </c>
      <c r="J168" s="15">
        <f t="shared" si="28"/>
        <v>13313.2</v>
      </c>
      <c r="K168" s="15">
        <f>SUM('Анал.табл.'!J302)</f>
        <v>12688.7</v>
      </c>
      <c r="L168" s="33">
        <f>SUM('Анал.табл.'!K302)</f>
        <v>624.5</v>
      </c>
      <c r="M168" s="545">
        <f t="shared" si="24"/>
        <v>72.4516062322792</v>
      </c>
      <c r="N168" s="545">
        <f t="shared" si="25"/>
        <v>71.48241206030151</v>
      </c>
      <c r="O168" s="545">
        <f t="shared" si="26"/>
        <v>100</v>
      </c>
    </row>
    <row r="169" spans="1:15" ht="24" customHeight="1">
      <c r="A169" s="12" t="s">
        <v>705</v>
      </c>
      <c r="B169" s="13" t="s">
        <v>597</v>
      </c>
      <c r="C169" s="13" t="s">
        <v>377</v>
      </c>
      <c r="D169" s="13" t="s">
        <v>466</v>
      </c>
      <c r="E169" s="13">
        <v>4420000</v>
      </c>
      <c r="F169" s="13"/>
      <c r="G169" s="15">
        <f t="shared" si="22"/>
        <v>21973.899999999998</v>
      </c>
      <c r="H169" s="15">
        <f>SUM(H170)</f>
        <v>21683.6</v>
      </c>
      <c r="I169" s="33">
        <f>SUM(I170)</f>
        <v>290.3</v>
      </c>
      <c r="J169" s="15">
        <f t="shared" si="28"/>
        <v>15153.599999999999</v>
      </c>
      <c r="K169" s="15">
        <f>SUM(K170)</f>
        <v>15153.3</v>
      </c>
      <c r="L169" s="33">
        <f>SUM(L170)</f>
        <v>0.3</v>
      </c>
      <c r="M169" s="545">
        <f t="shared" si="24"/>
        <v>68.96181378817597</v>
      </c>
      <c r="N169" s="545">
        <f t="shared" si="25"/>
        <v>69.88369090003505</v>
      </c>
      <c r="O169" s="545">
        <f t="shared" si="26"/>
        <v>0.10334137099552188</v>
      </c>
    </row>
    <row r="170" spans="1:15" ht="25.5" customHeight="1">
      <c r="A170" s="12" t="s">
        <v>683</v>
      </c>
      <c r="B170" s="13" t="s">
        <v>597</v>
      </c>
      <c r="C170" s="13" t="s">
        <v>377</v>
      </c>
      <c r="D170" s="13" t="s">
        <v>466</v>
      </c>
      <c r="E170" s="13">
        <v>4429900</v>
      </c>
      <c r="F170" s="13" t="s">
        <v>633</v>
      </c>
      <c r="G170" s="15">
        <f t="shared" si="22"/>
        <v>21973.899999999998</v>
      </c>
      <c r="H170" s="15">
        <v>21683.6</v>
      </c>
      <c r="I170" s="33">
        <v>290.3</v>
      </c>
      <c r="J170" s="15">
        <f t="shared" si="28"/>
        <v>15153.599999999999</v>
      </c>
      <c r="K170" s="15">
        <f>SUM('Анал.табл.'!J303)</f>
        <v>15153.3</v>
      </c>
      <c r="L170" s="33">
        <f>SUM('Анал.табл.'!K303)</f>
        <v>0.3</v>
      </c>
      <c r="M170" s="545">
        <f t="shared" si="24"/>
        <v>68.96181378817597</v>
      </c>
      <c r="N170" s="545">
        <f t="shared" si="25"/>
        <v>69.88369090003505</v>
      </c>
      <c r="O170" s="545">
        <f t="shared" si="26"/>
        <v>0.10334137099552188</v>
      </c>
    </row>
    <row r="171" spans="1:15" ht="25.5" customHeight="1">
      <c r="A171" s="12" t="s">
        <v>693</v>
      </c>
      <c r="B171" s="13" t="s">
        <v>597</v>
      </c>
      <c r="C171" s="13" t="s">
        <v>377</v>
      </c>
      <c r="D171" s="13" t="s">
        <v>466</v>
      </c>
      <c r="E171" s="13" t="s">
        <v>706</v>
      </c>
      <c r="F171" s="13"/>
      <c r="G171" s="15">
        <f>SUM(G172)</f>
        <v>1119.3</v>
      </c>
      <c r="H171" s="15">
        <f>SUM(H172)</f>
        <v>1119.3</v>
      </c>
      <c r="I171" s="33"/>
      <c r="J171" s="15">
        <f>SUM(J172)</f>
        <v>421.5</v>
      </c>
      <c r="K171" s="15">
        <f>SUM(K172)</f>
        <v>421.5</v>
      </c>
      <c r="L171" s="33"/>
      <c r="M171" s="545">
        <f t="shared" si="24"/>
        <v>37.65746448673278</v>
      </c>
      <c r="N171" s="545">
        <f t="shared" si="25"/>
        <v>37.65746448673278</v>
      </c>
      <c r="O171" s="545"/>
    </row>
    <row r="172" spans="1:15" ht="25.5" customHeight="1">
      <c r="A172" s="12" t="s">
        <v>63</v>
      </c>
      <c r="B172" s="13" t="s">
        <v>597</v>
      </c>
      <c r="C172" s="13" t="s">
        <v>377</v>
      </c>
      <c r="D172" s="13" t="s">
        <v>466</v>
      </c>
      <c r="E172" s="13" t="s">
        <v>707</v>
      </c>
      <c r="F172" s="13" t="s">
        <v>708</v>
      </c>
      <c r="G172" s="15">
        <f>SUM(H172)</f>
        <v>1119.3</v>
      </c>
      <c r="H172" s="15">
        <v>1119.3</v>
      </c>
      <c r="I172" s="33"/>
      <c r="J172" s="15">
        <f>SUM(K172)</f>
        <v>421.5</v>
      </c>
      <c r="K172" s="15">
        <v>421.5</v>
      </c>
      <c r="L172" s="33"/>
      <c r="M172" s="545">
        <f t="shared" si="24"/>
        <v>37.65746448673278</v>
      </c>
      <c r="N172" s="545">
        <f t="shared" si="25"/>
        <v>37.65746448673278</v>
      </c>
      <c r="O172" s="545"/>
    </row>
    <row r="173" spans="1:15" ht="24" customHeight="1">
      <c r="A173" s="12" t="s">
        <v>626</v>
      </c>
      <c r="B173" s="13" t="s">
        <v>597</v>
      </c>
      <c r="C173" s="13" t="s">
        <v>377</v>
      </c>
      <c r="D173" s="13" t="s">
        <v>466</v>
      </c>
      <c r="E173" s="13">
        <v>7950000</v>
      </c>
      <c r="F173" s="13"/>
      <c r="G173" s="15">
        <f t="shared" si="22"/>
        <v>4180</v>
      </c>
      <c r="H173" s="15">
        <f>H174+H175+H176+H177+H178+H179+H180</f>
        <v>4180</v>
      </c>
      <c r="I173" s="33"/>
      <c r="J173" s="15">
        <f>SUM(K173:L173)</f>
        <v>2985.1</v>
      </c>
      <c r="K173" s="15">
        <f>K174+K175+K176+K177+K178+K179+K180</f>
        <v>2985.1</v>
      </c>
      <c r="L173" s="33"/>
      <c r="M173" s="545">
        <f t="shared" si="24"/>
        <v>71.41387559808612</v>
      </c>
      <c r="N173" s="545">
        <f t="shared" si="25"/>
        <v>71.41387559808612</v>
      </c>
      <c r="O173" s="545"/>
    </row>
    <row r="174" spans="1:15" ht="22.5" customHeight="1">
      <c r="A174" s="12" t="s">
        <v>505</v>
      </c>
      <c r="B174" s="13" t="s">
        <v>597</v>
      </c>
      <c r="C174" s="13" t="s">
        <v>377</v>
      </c>
      <c r="D174" s="13" t="s">
        <v>466</v>
      </c>
      <c r="E174" s="13">
        <v>7950000</v>
      </c>
      <c r="F174" s="13">
        <v>500</v>
      </c>
      <c r="G174" s="15">
        <f t="shared" si="22"/>
        <v>222.4</v>
      </c>
      <c r="H174" s="15">
        <v>222.4</v>
      </c>
      <c r="I174" s="33"/>
      <c r="J174" s="15">
        <f aca="true" t="shared" si="29" ref="J174:J221">SUM(K174:L174)</f>
        <v>0</v>
      </c>
      <c r="K174" s="15">
        <v>0</v>
      </c>
      <c r="L174" s="33"/>
      <c r="M174" s="545">
        <f t="shared" si="24"/>
        <v>0</v>
      </c>
      <c r="N174" s="545">
        <f t="shared" si="25"/>
        <v>0</v>
      </c>
      <c r="O174" s="545"/>
    </row>
    <row r="175" spans="1:15" ht="41.25" customHeight="1">
      <c r="A175" s="27" t="s">
        <v>510</v>
      </c>
      <c r="B175" s="13" t="s">
        <v>597</v>
      </c>
      <c r="C175" s="13" t="s">
        <v>377</v>
      </c>
      <c r="D175" s="13" t="s">
        <v>466</v>
      </c>
      <c r="E175" s="13">
        <v>7950000</v>
      </c>
      <c r="F175" s="13">
        <v>500</v>
      </c>
      <c r="G175" s="15">
        <f t="shared" si="22"/>
        <v>1853.2</v>
      </c>
      <c r="H175" s="15">
        <f>SUM('Анал.табл.'!F314-'Анал.табл.'!F319-'Анал.табл.'!F322)</f>
        <v>1853.2</v>
      </c>
      <c r="I175" s="33"/>
      <c r="J175" s="15">
        <f t="shared" si="29"/>
        <v>1566.8999999999999</v>
      </c>
      <c r="K175" s="15">
        <f>SUM('Анал.табл.'!J314)-'Анал.табл.'!J319-'Анал.табл.'!J322</f>
        <v>1566.8999999999999</v>
      </c>
      <c r="L175" s="33"/>
      <c r="M175" s="545">
        <f t="shared" si="24"/>
        <v>84.551046837902</v>
      </c>
      <c r="N175" s="545">
        <f t="shared" si="25"/>
        <v>84.551046837902</v>
      </c>
      <c r="O175" s="545"/>
    </row>
    <row r="176" spans="1:15" ht="39.75" customHeight="1">
      <c r="A176" s="27" t="s">
        <v>510</v>
      </c>
      <c r="B176" s="13" t="s">
        <v>597</v>
      </c>
      <c r="C176" s="13" t="s">
        <v>377</v>
      </c>
      <c r="D176" s="13" t="s">
        <v>466</v>
      </c>
      <c r="E176" s="13">
        <v>7950000</v>
      </c>
      <c r="F176" s="13" t="s">
        <v>703</v>
      </c>
      <c r="G176" s="15">
        <f t="shared" si="22"/>
        <v>415.3</v>
      </c>
      <c r="H176" s="15">
        <f>SUM('Анал.табл.'!F319)</f>
        <v>415.3</v>
      </c>
      <c r="I176" s="33"/>
      <c r="J176" s="15">
        <f t="shared" si="29"/>
        <v>415.3</v>
      </c>
      <c r="K176" s="15">
        <f>SUM('Анал.табл.'!J319)</f>
        <v>415.3</v>
      </c>
      <c r="L176" s="33"/>
      <c r="M176" s="545"/>
      <c r="N176" s="545"/>
      <c r="O176" s="545"/>
    </row>
    <row r="177" spans="1:15" ht="38.25" customHeight="1">
      <c r="A177" s="12" t="s">
        <v>511</v>
      </c>
      <c r="B177" s="13" t="s">
        <v>597</v>
      </c>
      <c r="C177" s="13" t="s">
        <v>377</v>
      </c>
      <c r="D177" s="13" t="s">
        <v>466</v>
      </c>
      <c r="E177" s="13">
        <v>7950000</v>
      </c>
      <c r="F177" s="13">
        <v>500</v>
      </c>
      <c r="G177" s="15">
        <f t="shared" si="22"/>
        <v>393</v>
      </c>
      <c r="H177" s="15">
        <v>393</v>
      </c>
      <c r="I177" s="33"/>
      <c r="J177" s="15">
        <f t="shared" si="29"/>
        <v>239.8</v>
      </c>
      <c r="K177" s="15">
        <f>SUM('Анал.табл.'!J323)</f>
        <v>239.8</v>
      </c>
      <c r="L177" s="33"/>
      <c r="M177" s="545">
        <f t="shared" si="24"/>
        <v>61.01781170483461</v>
      </c>
      <c r="N177" s="545">
        <f t="shared" si="25"/>
        <v>61.01781170483461</v>
      </c>
      <c r="O177" s="545"/>
    </row>
    <row r="178" spans="1:15" ht="40.5" customHeight="1">
      <c r="A178" s="12" t="s">
        <v>709</v>
      </c>
      <c r="B178" s="13" t="s">
        <v>597</v>
      </c>
      <c r="C178" s="13" t="s">
        <v>377</v>
      </c>
      <c r="D178" s="13" t="s">
        <v>466</v>
      </c>
      <c r="E178" s="13">
        <v>7950000</v>
      </c>
      <c r="F178" s="13">
        <v>500</v>
      </c>
      <c r="G178" s="15">
        <f t="shared" si="22"/>
        <v>353</v>
      </c>
      <c r="H178" s="15">
        <v>353</v>
      </c>
      <c r="I178" s="33"/>
      <c r="J178" s="15">
        <f t="shared" si="29"/>
        <v>130.7</v>
      </c>
      <c r="K178" s="15">
        <f>SUM('Анал.табл.'!J311)</f>
        <v>130.7</v>
      </c>
      <c r="L178" s="33"/>
      <c r="M178" s="545">
        <f t="shared" si="24"/>
        <v>37.02549575070821</v>
      </c>
      <c r="N178" s="545">
        <f t="shared" si="25"/>
        <v>37.02549575070821</v>
      </c>
      <c r="O178" s="545"/>
    </row>
    <row r="179" spans="1:15" ht="39.75" customHeight="1">
      <c r="A179" s="12" t="s">
        <v>512</v>
      </c>
      <c r="B179" s="13" t="s">
        <v>597</v>
      </c>
      <c r="C179" s="13" t="s">
        <v>377</v>
      </c>
      <c r="D179" s="13" t="s">
        <v>466</v>
      </c>
      <c r="E179" s="13">
        <v>7950000</v>
      </c>
      <c r="F179" s="13">
        <v>500</v>
      </c>
      <c r="G179" s="15">
        <f t="shared" si="22"/>
        <v>720.7</v>
      </c>
      <c r="H179" s="15">
        <f>SUM('Анал.табл.'!F329:F333)-'Анал.табл.'!F331</f>
        <v>720.7</v>
      </c>
      <c r="I179" s="33"/>
      <c r="J179" s="15">
        <f t="shared" si="29"/>
        <v>410</v>
      </c>
      <c r="K179" s="15">
        <f>SUM('Анал.табл.'!J327)-'Анал.табл.'!J331</f>
        <v>410</v>
      </c>
      <c r="L179" s="33"/>
      <c r="M179" s="545">
        <f t="shared" si="24"/>
        <v>56.889135562647425</v>
      </c>
      <c r="N179" s="545">
        <f t="shared" si="25"/>
        <v>56.889135562647425</v>
      </c>
      <c r="O179" s="545"/>
    </row>
    <row r="180" spans="1:15" ht="39.75" customHeight="1">
      <c r="A180" s="12" t="s">
        <v>512</v>
      </c>
      <c r="B180" s="13" t="s">
        <v>597</v>
      </c>
      <c r="C180" s="13" t="s">
        <v>377</v>
      </c>
      <c r="D180" s="13" t="s">
        <v>466</v>
      </c>
      <c r="E180" s="13">
        <v>7950000</v>
      </c>
      <c r="F180" s="13" t="s">
        <v>703</v>
      </c>
      <c r="G180" s="15">
        <f t="shared" si="22"/>
        <v>222.4</v>
      </c>
      <c r="H180" s="15">
        <f>SUM('Анал.табл.'!F331)</f>
        <v>222.4</v>
      </c>
      <c r="I180" s="33"/>
      <c r="J180" s="15"/>
      <c r="K180" s="15">
        <f>SUM('Анал.табл.'!J331)</f>
        <v>222.4</v>
      </c>
      <c r="L180" s="33"/>
      <c r="M180" s="545"/>
      <c r="N180" s="545"/>
      <c r="O180" s="545"/>
    </row>
    <row r="181" spans="1:15" ht="22.5" customHeight="1">
      <c r="A181" s="12" t="s">
        <v>552</v>
      </c>
      <c r="B181" s="13" t="s">
        <v>597</v>
      </c>
      <c r="C181" s="13" t="s">
        <v>372</v>
      </c>
      <c r="D181" s="13"/>
      <c r="E181" s="13"/>
      <c r="F181" s="13"/>
      <c r="G181" s="15">
        <v>526036.7</v>
      </c>
      <c r="H181" s="15">
        <f>SUM(H182+H189+H192+H196)</f>
        <v>453191.3</v>
      </c>
      <c r="I181" s="33">
        <f>SUM(I182+I189+I192+I196)</f>
        <v>90350.8</v>
      </c>
      <c r="J181" s="15">
        <f t="shared" si="29"/>
        <v>334681.9</v>
      </c>
      <c r="K181" s="15">
        <f>SUM(K182+K189+K192+K196)</f>
        <v>316896.7</v>
      </c>
      <c r="L181" s="33">
        <f>SUM(L182+L189+L192+L196)</f>
        <v>17785.2</v>
      </c>
      <c r="M181" s="545">
        <f t="shared" si="24"/>
        <v>63.623298526509664</v>
      </c>
      <c r="N181" s="545">
        <f t="shared" si="25"/>
        <v>69.92559212853381</v>
      </c>
      <c r="O181" s="545">
        <f t="shared" si="26"/>
        <v>19.684607109178888</v>
      </c>
    </row>
    <row r="182" spans="1:15" ht="24.75" customHeight="1">
      <c r="A182" s="12" t="s">
        <v>382</v>
      </c>
      <c r="B182" s="13" t="s">
        <v>597</v>
      </c>
      <c r="C182" s="13" t="s">
        <v>372</v>
      </c>
      <c r="D182" s="13" t="s">
        <v>466</v>
      </c>
      <c r="E182" s="13"/>
      <c r="F182" s="13"/>
      <c r="G182" s="15">
        <f t="shared" si="22"/>
        <v>411281.9</v>
      </c>
      <c r="H182" s="15">
        <f>SUM(H183+H185)</f>
        <v>411281.9</v>
      </c>
      <c r="I182" s="33"/>
      <c r="J182" s="15">
        <f t="shared" si="29"/>
        <v>284115.60000000003</v>
      </c>
      <c r="K182" s="15">
        <f>SUM(K183+K185)</f>
        <v>284115.60000000003</v>
      </c>
      <c r="L182" s="33"/>
      <c r="M182" s="545">
        <f t="shared" si="24"/>
        <v>69.08050171913717</v>
      </c>
      <c r="N182" s="545">
        <f t="shared" si="25"/>
        <v>69.08050171913717</v>
      </c>
      <c r="O182" s="545"/>
    </row>
    <row r="183" spans="1:15" ht="24.75" customHeight="1">
      <c r="A183" s="12" t="s">
        <v>711</v>
      </c>
      <c r="B183" s="13" t="s">
        <v>597</v>
      </c>
      <c r="C183" s="13" t="s">
        <v>372</v>
      </c>
      <c r="D183" s="13" t="s">
        <v>466</v>
      </c>
      <c r="E183" s="13">
        <v>4700000</v>
      </c>
      <c r="F183" s="13"/>
      <c r="G183" s="15">
        <f aca="true" t="shared" si="30" ref="G183:G199">SUM(H183:I183)</f>
        <v>402415.5</v>
      </c>
      <c r="H183" s="15">
        <f>SUM(H184)</f>
        <v>402415.5</v>
      </c>
      <c r="I183" s="33"/>
      <c r="J183" s="15">
        <f t="shared" si="29"/>
        <v>283876.10000000003</v>
      </c>
      <c r="K183" s="15">
        <f>SUM(K184)</f>
        <v>283876.10000000003</v>
      </c>
      <c r="L183" s="33"/>
      <c r="M183" s="545">
        <f t="shared" si="24"/>
        <v>70.54303325791378</v>
      </c>
      <c r="N183" s="545">
        <f t="shared" si="25"/>
        <v>70.54303325791378</v>
      </c>
      <c r="O183" s="545"/>
    </row>
    <row r="184" spans="1:15" ht="23.25" customHeight="1">
      <c r="A184" s="12" t="s">
        <v>683</v>
      </c>
      <c r="B184" s="13" t="s">
        <v>597</v>
      </c>
      <c r="C184" s="13" t="s">
        <v>372</v>
      </c>
      <c r="D184" s="13" t="s">
        <v>466</v>
      </c>
      <c r="E184" s="13">
        <v>4709900</v>
      </c>
      <c r="F184" s="13" t="s">
        <v>633</v>
      </c>
      <c r="G184" s="15">
        <f t="shared" si="30"/>
        <v>402415.5</v>
      </c>
      <c r="H184" s="15">
        <v>402415.5</v>
      </c>
      <c r="I184" s="33"/>
      <c r="J184" s="15">
        <f t="shared" si="29"/>
        <v>283876.10000000003</v>
      </c>
      <c r="K184" s="15">
        <f>SUM('Анал.табл.'!J342:J344)</f>
        <v>283876.10000000003</v>
      </c>
      <c r="L184" s="33"/>
      <c r="M184" s="545">
        <f t="shared" si="24"/>
        <v>70.54303325791378</v>
      </c>
      <c r="N184" s="545">
        <f t="shared" si="25"/>
        <v>70.54303325791378</v>
      </c>
      <c r="O184" s="545"/>
    </row>
    <row r="185" spans="1:15" ht="23.25" customHeight="1">
      <c r="A185" s="12" t="s">
        <v>626</v>
      </c>
      <c r="B185" s="13" t="s">
        <v>597</v>
      </c>
      <c r="C185" s="13" t="s">
        <v>372</v>
      </c>
      <c r="D185" s="13" t="s">
        <v>466</v>
      </c>
      <c r="E185" s="13">
        <v>7950000</v>
      </c>
      <c r="F185" s="13"/>
      <c r="G185" s="15">
        <f t="shared" si="30"/>
        <v>8866.4</v>
      </c>
      <c r="H185" s="15">
        <f>SUM(H186:H188)</f>
        <v>8866.4</v>
      </c>
      <c r="I185" s="33"/>
      <c r="J185" s="15">
        <f t="shared" si="29"/>
        <v>239.5</v>
      </c>
      <c r="K185" s="15">
        <f>SUM(K186:K188)</f>
        <v>239.5</v>
      </c>
      <c r="L185" s="33"/>
      <c r="M185" s="545">
        <f t="shared" si="24"/>
        <v>2.701209058919065</v>
      </c>
      <c r="N185" s="545">
        <f t="shared" si="25"/>
        <v>2.701209058919065</v>
      </c>
      <c r="O185" s="545"/>
    </row>
    <row r="186" spans="1:15" ht="22.5" customHeight="1">
      <c r="A186" s="12" t="s">
        <v>713</v>
      </c>
      <c r="B186" s="13" t="s">
        <v>597</v>
      </c>
      <c r="C186" s="13" t="s">
        <v>372</v>
      </c>
      <c r="D186" s="13" t="s">
        <v>466</v>
      </c>
      <c r="E186" s="13">
        <v>7950000</v>
      </c>
      <c r="F186" s="13">
        <v>500</v>
      </c>
      <c r="G186" s="15">
        <f t="shared" si="30"/>
        <v>2052</v>
      </c>
      <c r="H186" s="15">
        <v>2052</v>
      </c>
      <c r="I186" s="33"/>
      <c r="J186" s="15">
        <f t="shared" si="29"/>
        <v>0</v>
      </c>
      <c r="K186" s="15"/>
      <c r="L186" s="33"/>
      <c r="M186" s="545">
        <f t="shared" si="24"/>
        <v>0</v>
      </c>
      <c r="N186" s="545">
        <f t="shared" si="25"/>
        <v>0</v>
      </c>
      <c r="O186" s="545"/>
    </row>
    <row r="187" spans="1:15" ht="41.25" customHeight="1">
      <c r="A187" s="12" t="s">
        <v>714</v>
      </c>
      <c r="B187" s="13" t="s">
        <v>597</v>
      </c>
      <c r="C187" s="13" t="s">
        <v>372</v>
      </c>
      <c r="D187" s="13" t="s">
        <v>466</v>
      </c>
      <c r="E187" s="13">
        <v>7950000</v>
      </c>
      <c r="F187" s="13">
        <v>500</v>
      </c>
      <c r="G187" s="15">
        <f t="shared" si="30"/>
        <v>911.4</v>
      </c>
      <c r="H187" s="15">
        <v>911.4</v>
      </c>
      <c r="I187" s="33"/>
      <c r="J187" s="15">
        <f t="shared" si="29"/>
        <v>239.5</v>
      </c>
      <c r="K187" s="15">
        <f>SUM('Анал.табл.'!J346)</f>
        <v>239.5</v>
      </c>
      <c r="L187" s="33"/>
      <c r="M187" s="545">
        <f t="shared" si="24"/>
        <v>26.278253236778582</v>
      </c>
      <c r="N187" s="545">
        <f t="shared" si="25"/>
        <v>26.278253236778582</v>
      </c>
      <c r="O187" s="545"/>
    </row>
    <row r="188" spans="1:15" ht="40.5" customHeight="1">
      <c r="A188" s="12" t="s">
        <v>715</v>
      </c>
      <c r="B188" s="13" t="s">
        <v>597</v>
      </c>
      <c r="C188" s="13" t="s">
        <v>372</v>
      </c>
      <c r="D188" s="13" t="s">
        <v>466</v>
      </c>
      <c r="E188" s="13">
        <v>7950000</v>
      </c>
      <c r="F188" s="13">
        <v>500</v>
      </c>
      <c r="G188" s="15">
        <f t="shared" si="30"/>
        <v>5903</v>
      </c>
      <c r="H188" s="15">
        <v>5903</v>
      </c>
      <c r="I188" s="33"/>
      <c r="J188" s="15">
        <f t="shared" si="29"/>
        <v>0</v>
      </c>
      <c r="K188" s="15"/>
      <c r="L188" s="33"/>
      <c r="M188" s="545">
        <f t="shared" si="24"/>
        <v>0</v>
      </c>
      <c r="N188" s="545">
        <f t="shared" si="25"/>
        <v>0</v>
      </c>
      <c r="O188" s="545"/>
    </row>
    <row r="189" spans="1:15" ht="20.25" customHeight="1">
      <c r="A189" s="12" t="s">
        <v>385</v>
      </c>
      <c r="B189" s="13" t="s">
        <v>597</v>
      </c>
      <c r="C189" s="13" t="s">
        <v>372</v>
      </c>
      <c r="D189" s="13" t="s">
        <v>468</v>
      </c>
      <c r="E189" s="13"/>
      <c r="F189" s="13"/>
      <c r="G189" s="15">
        <f t="shared" si="30"/>
        <v>36958.8</v>
      </c>
      <c r="H189" s="15">
        <f>SUM(H190)</f>
        <v>36958.8</v>
      </c>
      <c r="I189" s="33"/>
      <c r="J189" s="15">
        <f t="shared" si="29"/>
        <v>31336.3</v>
      </c>
      <c r="K189" s="15">
        <f>SUM(K190)</f>
        <v>31336.3</v>
      </c>
      <c r="L189" s="33"/>
      <c r="M189" s="545">
        <f t="shared" si="24"/>
        <v>84.78711430024784</v>
      </c>
      <c r="N189" s="545">
        <f t="shared" si="25"/>
        <v>84.78711430024784</v>
      </c>
      <c r="O189" s="545"/>
    </row>
    <row r="190" spans="1:15" ht="27.75" customHeight="1">
      <c r="A190" s="12" t="s">
        <v>716</v>
      </c>
      <c r="B190" s="13" t="s">
        <v>597</v>
      </c>
      <c r="C190" s="13" t="s">
        <v>372</v>
      </c>
      <c r="D190" s="13" t="s">
        <v>468</v>
      </c>
      <c r="E190" s="13">
        <v>4710000</v>
      </c>
      <c r="F190" s="13"/>
      <c r="G190" s="15">
        <f t="shared" si="30"/>
        <v>36958.8</v>
      </c>
      <c r="H190" s="15">
        <f>SUM(H191)</f>
        <v>36958.8</v>
      </c>
      <c r="I190" s="33"/>
      <c r="J190" s="15">
        <f t="shared" si="29"/>
        <v>31336.3</v>
      </c>
      <c r="K190" s="15">
        <f>SUM(K191)</f>
        <v>31336.3</v>
      </c>
      <c r="L190" s="33"/>
      <c r="M190" s="545">
        <f t="shared" si="24"/>
        <v>84.78711430024784</v>
      </c>
      <c r="N190" s="545">
        <f t="shared" si="25"/>
        <v>84.78711430024784</v>
      </c>
      <c r="O190" s="545"/>
    </row>
    <row r="191" spans="1:15" ht="25.5" customHeight="1">
      <c r="A191" s="12" t="s">
        <v>683</v>
      </c>
      <c r="B191" s="13" t="s">
        <v>597</v>
      </c>
      <c r="C191" s="13" t="s">
        <v>372</v>
      </c>
      <c r="D191" s="13" t="s">
        <v>468</v>
      </c>
      <c r="E191" s="13">
        <v>4719900</v>
      </c>
      <c r="F191" s="13" t="s">
        <v>633</v>
      </c>
      <c r="G191" s="15">
        <f t="shared" si="30"/>
        <v>36958.8</v>
      </c>
      <c r="H191" s="15">
        <v>36958.8</v>
      </c>
      <c r="I191" s="33"/>
      <c r="J191" s="15">
        <f t="shared" si="29"/>
        <v>31336.3</v>
      </c>
      <c r="K191" s="15">
        <f>SUM('Анал.табл.'!J351)</f>
        <v>31336.3</v>
      </c>
      <c r="L191" s="33"/>
      <c r="M191" s="545">
        <f t="shared" si="24"/>
        <v>84.78711430024784</v>
      </c>
      <c r="N191" s="545">
        <f t="shared" si="25"/>
        <v>84.78711430024784</v>
      </c>
      <c r="O191" s="545"/>
    </row>
    <row r="192" spans="1:15" ht="26.25" customHeight="1">
      <c r="A192" s="12" t="s">
        <v>388</v>
      </c>
      <c r="B192" s="13" t="s">
        <v>597</v>
      </c>
      <c r="C192" s="13" t="s">
        <v>372</v>
      </c>
      <c r="D192" s="13" t="s">
        <v>495</v>
      </c>
      <c r="E192" s="13"/>
      <c r="F192" s="13"/>
      <c r="G192" s="15">
        <f t="shared" si="30"/>
        <v>5997.8</v>
      </c>
      <c r="H192" s="15"/>
      <c r="I192" s="33">
        <f>SUM(I193)</f>
        <v>5997.8</v>
      </c>
      <c r="J192" s="15">
        <f t="shared" si="29"/>
        <v>3301.2999999999997</v>
      </c>
      <c r="K192" s="15"/>
      <c r="L192" s="33">
        <f>SUM(L193)</f>
        <v>3301.2999999999997</v>
      </c>
      <c r="M192" s="545">
        <f t="shared" si="24"/>
        <v>55.04184867784854</v>
      </c>
      <c r="N192" s="545"/>
      <c r="O192" s="545">
        <f t="shared" si="26"/>
        <v>55.04184867784854</v>
      </c>
    </row>
    <row r="193" spans="1:15" ht="39.75" customHeight="1">
      <c r="A193" s="12" t="s">
        <v>717</v>
      </c>
      <c r="B193" s="13" t="s">
        <v>597</v>
      </c>
      <c r="C193" s="13" t="s">
        <v>372</v>
      </c>
      <c r="D193" s="13" t="s">
        <v>495</v>
      </c>
      <c r="E193" s="13">
        <v>5201800</v>
      </c>
      <c r="F193" s="13"/>
      <c r="G193" s="15">
        <f t="shared" si="30"/>
        <v>5997.8</v>
      </c>
      <c r="H193" s="15"/>
      <c r="I193" s="33">
        <f>SUM(I194+I195)</f>
        <v>5997.8</v>
      </c>
      <c r="J193" s="15">
        <f t="shared" si="29"/>
        <v>3301.2999999999997</v>
      </c>
      <c r="K193" s="15"/>
      <c r="L193" s="33">
        <f>SUM(L194+L195)</f>
        <v>3301.2999999999997</v>
      </c>
      <c r="M193" s="545">
        <f t="shared" si="24"/>
        <v>55.04184867784854</v>
      </c>
      <c r="N193" s="545"/>
      <c r="O193" s="545">
        <f t="shared" si="26"/>
        <v>55.04184867784854</v>
      </c>
    </row>
    <row r="194" spans="1:15" ht="60.75" customHeight="1">
      <c r="A194" s="12" t="s">
        <v>718</v>
      </c>
      <c r="B194" s="13" t="s">
        <v>597</v>
      </c>
      <c r="C194" s="13" t="s">
        <v>372</v>
      </c>
      <c r="D194" s="13" t="s">
        <v>495</v>
      </c>
      <c r="E194" s="13">
        <v>5201801</v>
      </c>
      <c r="F194" s="13" t="s">
        <v>633</v>
      </c>
      <c r="G194" s="15">
        <f t="shared" si="30"/>
        <v>5047.2</v>
      </c>
      <c r="H194" s="15"/>
      <c r="I194" s="33">
        <v>5047.2</v>
      </c>
      <c r="J194" s="15">
        <f t="shared" si="29"/>
        <v>2852.7</v>
      </c>
      <c r="K194" s="15"/>
      <c r="L194" s="33">
        <f>SUM('Анал.табл.'!K356)</f>
        <v>2852.7</v>
      </c>
      <c r="M194" s="545">
        <f t="shared" si="24"/>
        <v>56.52044698050404</v>
      </c>
      <c r="N194" s="545"/>
      <c r="O194" s="545">
        <f t="shared" si="26"/>
        <v>56.52044698050404</v>
      </c>
    </row>
    <row r="195" spans="1:15" ht="59.25" customHeight="1">
      <c r="A195" s="12" t="s">
        <v>719</v>
      </c>
      <c r="B195" s="13" t="s">
        <v>597</v>
      </c>
      <c r="C195" s="13" t="s">
        <v>372</v>
      </c>
      <c r="D195" s="13" t="s">
        <v>495</v>
      </c>
      <c r="E195" s="13">
        <v>5201802</v>
      </c>
      <c r="F195" s="13" t="s">
        <v>633</v>
      </c>
      <c r="G195" s="15">
        <f t="shared" si="30"/>
        <v>950.6</v>
      </c>
      <c r="H195" s="15"/>
      <c r="I195" s="33">
        <v>950.6</v>
      </c>
      <c r="J195" s="15">
        <f t="shared" si="29"/>
        <v>448.6</v>
      </c>
      <c r="K195" s="15"/>
      <c r="L195" s="33">
        <f>SUM('Анал.табл.'!K359)</f>
        <v>448.6</v>
      </c>
      <c r="M195" s="545">
        <f t="shared" si="24"/>
        <v>47.19124763307385</v>
      </c>
      <c r="N195" s="545"/>
      <c r="O195" s="545">
        <f t="shared" si="26"/>
        <v>47.19124763307385</v>
      </c>
    </row>
    <row r="196" spans="1:15" ht="27.75" customHeight="1">
      <c r="A196" s="12" t="s">
        <v>442</v>
      </c>
      <c r="B196" s="13" t="s">
        <v>597</v>
      </c>
      <c r="C196" s="13" t="s">
        <v>372</v>
      </c>
      <c r="D196" s="13" t="s">
        <v>372</v>
      </c>
      <c r="E196" s="13"/>
      <c r="F196" s="13"/>
      <c r="G196" s="15">
        <f t="shared" si="30"/>
        <v>89303.6</v>
      </c>
      <c r="H196" s="15">
        <f aca="true" t="shared" si="31" ref="H196:L198">SUM(H197)</f>
        <v>4950.6</v>
      </c>
      <c r="I196" s="71">
        <f t="shared" si="31"/>
        <v>84353</v>
      </c>
      <c r="J196" s="15">
        <f t="shared" si="29"/>
        <v>15928.699999999999</v>
      </c>
      <c r="K196" s="15">
        <f t="shared" si="31"/>
        <v>1444.8</v>
      </c>
      <c r="L196" s="71">
        <f t="shared" si="31"/>
        <v>14483.9</v>
      </c>
      <c r="M196" s="545">
        <f t="shared" si="24"/>
        <v>17.836570978101665</v>
      </c>
      <c r="N196" s="545">
        <f t="shared" si="25"/>
        <v>29.184341291964607</v>
      </c>
      <c r="O196" s="545">
        <f t="shared" si="26"/>
        <v>17.170580773653576</v>
      </c>
    </row>
    <row r="197" spans="1:15" ht="28.5" customHeight="1">
      <c r="A197" s="12" t="s">
        <v>634</v>
      </c>
      <c r="B197" s="13" t="s">
        <v>597</v>
      </c>
      <c r="C197" s="13" t="s">
        <v>372</v>
      </c>
      <c r="D197" s="13" t="s">
        <v>372</v>
      </c>
      <c r="E197" s="13">
        <v>5220000</v>
      </c>
      <c r="F197" s="13"/>
      <c r="G197" s="15">
        <f t="shared" si="30"/>
        <v>89303.6</v>
      </c>
      <c r="H197" s="15">
        <f t="shared" si="31"/>
        <v>4950.6</v>
      </c>
      <c r="I197" s="71">
        <f t="shared" si="31"/>
        <v>84353</v>
      </c>
      <c r="J197" s="15">
        <f t="shared" si="29"/>
        <v>15928.699999999999</v>
      </c>
      <c r="K197" s="15">
        <f t="shared" si="31"/>
        <v>1444.8</v>
      </c>
      <c r="L197" s="71">
        <f t="shared" si="31"/>
        <v>14483.9</v>
      </c>
      <c r="M197" s="545">
        <f t="shared" si="24"/>
        <v>17.836570978101665</v>
      </c>
      <c r="N197" s="545">
        <f t="shared" si="25"/>
        <v>29.184341291964607</v>
      </c>
      <c r="O197" s="545">
        <f t="shared" si="26"/>
        <v>17.170580773653576</v>
      </c>
    </row>
    <row r="198" spans="1:15" ht="26.25" customHeight="1">
      <c r="A198" s="12" t="s">
        <v>720</v>
      </c>
      <c r="B198" s="13" t="s">
        <v>597</v>
      </c>
      <c r="C198" s="13" t="s">
        <v>372</v>
      </c>
      <c r="D198" s="13" t="s">
        <v>372</v>
      </c>
      <c r="E198" s="13">
        <v>5225800</v>
      </c>
      <c r="F198" s="13"/>
      <c r="G198" s="15">
        <f t="shared" si="30"/>
        <v>89303.6</v>
      </c>
      <c r="H198" s="15">
        <f t="shared" si="31"/>
        <v>4950.6</v>
      </c>
      <c r="I198" s="71">
        <f t="shared" si="31"/>
        <v>84353</v>
      </c>
      <c r="J198" s="15">
        <f t="shared" si="29"/>
        <v>15928.699999999999</v>
      </c>
      <c r="K198" s="15">
        <f t="shared" si="31"/>
        <v>1444.8</v>
      </c>
      <c r="L198" s="71">
        <f t="shared" si="31"/>
        <v>14483.9</v>
      </c>
      <c r="M198" s="545">
        <f t="shared" si="24"/>
        <v>17.836570978101665</v>
      </c>
      <c r="N198" s="545">
        <f t="shared" si="25"/>
        <v>29.184341291964607</v>
      </c>
      <c r="O198" s="545">
        <f t="shared" si="26"/>
        <v>17.170580773653576</v>
      </c>
    </row>
    <row r="199" spans="1:15" ht="23.25" customHeight="1">
      <c r="A199" s="12" t="s">
        <v>721</v>
      </c>
      <c r="B199" s="13" t="s">
        <v>597</v>
      </c>
      <c r="C199" s="13" t="s">
        <v>372</v>
      </c>
      <c r="D199" s="13" t="s">
        <v>372</v>
      </c>
      <c r="E199" s="13">
        <v>5225804</v>
      </c>
      <c r="F199" s="13" t="s">
        <v>646</v>
      </c>
      <c r="G199" s="15">
        <f t="shared" si="30"/>
        <v>89303.6</v>
      </c>
      <c r="H199" s="15">
        <v>4950.6</v>
      </c>
      <c r="I199" s="71">
        <v>84353</v>
      </c>
      <c r="J199" s="15">
        <f t="shared" si="29"/>
        <v>15928.699999999999</v>
      </c>
      <c r="K199" s="15">
        <f>SUM('Анал.табл.'!J363)</f>
        <v>1444.8</v>
      </c>
      <c r="L199" s="71">
        <f>SUM('Анал.табл.'!K363)</f>
        <v>14483.9</v>
      </c>
      <c r="M199" s="545">
        <f t="shared" si="24"/>
        <v>17.836570978101665</v>
      </c>
      <c r="N199" s="545">
        <f t="shared" si="25"/>
        <v>29.184341291964607</v>
      </c>
      <c r="O199" s="545">
        <f t="shared" si="26"/>
        <v>17.170580773653576</v>
      </c>
    </row>
    <row r="200" spans="1:15" ht="24.75" customHeight="1">
      <c r="A200" s="12" t="s">
        <v>553</v>
      </c>
      <c r="B200" s="13" t="s">
        <v>597</v>
      </c>
      <c r="C200" s="13">
        <v>10</v>
      </c>
      <c r="D200" s="13"/>
      <c r="E200" s="13"/>
      <c r="F200" s="13"/>
      <c r="G200" s="15">
        <f>SUM(H200:I200)</f>
        <v>111531.1</v>
      </c>
      <c r="H200" s="15">
        <f>SUM(H201+H204+H207+H218+H225)</f>
        <v>6700</v>
      </c>
      <c r="I200" s="33">
        <f>SUM(I201+I204+I207+I218+I225)</f>
        <v>104831.1</v>
      </c>
      <c r="J200" s="15">
        <f t="shared" si="29"/>
        <v>80612.59999999999</v>
      </c>
      <c r="K200" s="15">
        <f>SUM(K201+K204+K207+K218+K225)</f>
        <v>5866</v>
      </c>
      <c r="L200" s="33">
        <f>SUM(L201+L204+L207+L218+L225)</f>
        <v>74746.59999999999</v>
      </c>
      <c r="M200" s="545">
        <f t="shared" si="24"/>
        <v>72.27813587420907</v>
      </c>
      <c r="N200" s="545">
        <f t="shared" si="25"/>
        <v>87.55223880597015</v>
      </c>
      <c r="O200" s="545">
        <f t="shared" si="26"/>
        <v>71.30193234641246</v>
      </c>
    </row>
    <row r="201" spans="1:15" ht="25.5" customHeight="1">
      <c r="A201" s="12" t="s">
        <v>554</v>
      </c>
      <c r="B201" s="13" t="s">
        <v>597</v>
      </c>
      <c r="C201" s="13">
        <v>10</v>
      </c>
      <c r="D201" s="13" t="s">
        <v>466</v>
      </c>
      <c r="E201" s="13"/>
      <c r="F201" s="13"/>
      <c r="G201" s="15">
        <f aca="true" t="shared" si="32" ref="G201:G255">SUM(H201:I201)</f>
        <v>4058.4</v>
      </c>
      <c r="H201" s="15">
        <f>SUM(H202)</f>
        <v>4058.4</v>
      </c>
      <c r="I201" s="33"/>
      <c r="J201" s="15">
        <f t="shared" si="29"/>
        <v>3226.5</v>
      </c>
      <c r="K201" s="15">
        <f>SUM(K202)</f>
        <v>3226.5</v>
      </c>
      <c r="L201" s="33"/>
      <c r="M201" s="545">
        <f t="shared" si="24"/>
        <v>79.50177409816676</v>
      </c>
      <c r="N201" s="545">
        <f t="shared" si="25"/>
        <v>79.50177409816676</v>
      </c>
      <c r="O201" s="545"/>
    </row>
    <row r="202" spans="1:15" ht="39.75" customHeight="1">
      <c r="A202" s="12" t="s">
        <v>722</v>
      </c>
      <c r="B202" s="13" t="s">
        <v>597</v>
      </c>
      <c r="C202" s="13">
        <v>10</v>
      </c>
      <c r="D202" s="13" t="s">
        <v>466</v>
      </c>
      <c r="E202" s="13">
        <v>4910100</v>
      </c>
      <c r="F202" s="13"/>
      <c r="G202" s="15">
        <f t="shared" si="32"/>
        <v>4058.4</v>
      </c>
      <c r="H202" s="15">
        <f>SUM(H203)</f>
        <v>4058.4</v>
      </c>
      <c r="I202" s="33"/>
      <c r="J202" s="15">
        <f t="shared" si="29"/>
        <v>3226.5</v>
      </c>
      <c r="K202" s="15">
        <f>SUM(K203)</f>
        <v>3226.5</v>
      </c>
      <c r="L202" s="33"/>
      <c r="M202" s="545">
        <f t="shared" si="24"/>
        <v>79.50177409816676</v>
      </c>
      <c r="N202" s="545">
        <f t="shared" si="25"/>
        <v>79.50177409816676</v>
      </c>
      <c r="O202" s="545"/>
    </row>
    <row r="203" spans="1:15" ht="24" customHeight="1">
      <c r="A203" s="12" t="s">
        <v>723</v>
      </c>
      <c r="B203" s="13" t="s">
        <v>597</v>
      </c>
      <c r="C203" s="13">
        <v>10</v>
      </c>
      <c r="D203" s="13" t="s">
        <v>466</v>
      </c>
      <c r="E203" s="13">
        <v>4910100</v>
      </c>
      <c r="F203" s="13" t="s">
        <v>624</v>
      </c>
      <c r="G203" s="15">
        <f t="shared" si="32"/>
        <v>4058.4</v>
      </c>
      <c r="H203" s="15">
        <v>4058.4</v>
      </c>
      <c r="I203" s="33"/>
      <c r="J203" s="15">
        <f t="shared" si="29"/>
        <v>3226.5</v>
      </c>
      <c r="K203" s="15">
        <f>SUM('Анал.табл.'!J365)</f>
        <v>3226.5</v>
      </c>
      <c r="L203" s="33"/>
      <c r="M203" s="545">
        <f t="shared" si="24"/>
        <v>79.50177409816676</v>
      </c>
      <c r="N203" s="545">
        <f t="shared" si="25"/>
        <v>79.50177409816676</v>
      </c>
      <c r="O203" s="545"/>
    </row>
    <row r="204" spans="1:15" ht="24" customHeight="1">
      <c r="A204" s="12" t="s">
        <v>555</v>
      </c>
      <c r="B204" s="13" t="s">
        <v>597</v>
      </c>
      <c r="C204" s="13">
        <v>10</v>
      </c>
      <c r="D204" s="13" t="s">
        <v>468</v>
      </c>
      <c r="E204" s="13"/>
      <c r="F204" s="13"/>
      <c r="G204" s="15">
        <f t="shared" si="32"/>
        <v>1183.7</v>
      </c>
      <c r="H204" s="15">
        <f>SUM(H205)</f>
        <v>1183.7</v>
      </c>
      <c r="I204" s="33"/>
      <c r="J204" s="15">
        <f t="shared" si="29"/>
        <v>1183.7</v>
      </c>
      <c r="K204" s="15">
        <f>SUM(K205)</f>
        <v>1183.7</v>
      </c>
      <c r="L204" s="33"/>
      <c r="M204" s="545">
        <f t="shared" si="24"/>
        <v>100</v>
      </c>
      <c r="N204" s="545">
        <f t="shared" si="25"/>
        <v>100</v>
      </c>
      <c r="O204" s="545"/>
    </row>
    <row r="205" spans="1:15" ht="21.75" customHeight="1">
      <c r="A205" s="12" t="s">
        <v>724</v>
      </c>
      <c r="B205" s="13" t="s">
        <v>597</v>
      </c>
      <c r="C205" s="13">
        <v>10</v>
      </c>
      <c r="D205" s="13" t="s">
        <v>468</v>
      </c>
      <c r="E205" s="13">
        <v>5080000</v>
      </c>
      <c r="F205" s="13"/>
      <c r="G205" s="15">
        <f t="shared" si="32"/>
        <v>1183.7</v>
      </c>
      <c r="H205" s="15">
        <f>SUM(H206)</f>
        <v>1183.7</v>
      </c>
      <c r="I205" s="33"/>
      <c r="J205" s="15">
        <f t="shared" si="29"/>
        <v>1183.7</v>
      </c>
      <c r="K205" s="15">
        <f>SUM(K206)</f>
        <v>1183.7</v>
      </c>
      <c r="L205" s="33"/>
      <c r="M205" s="545">
        <f t="shared" si="24"/>
        <v>100</v>
      </c>
      <c r="N205" s="545">
        <f t="shared" si="25"/>
        <v>100</v>
      </c>
      <c r="O205" s="545"/>
    </row>
    <row r="206" spans="1:15" ht="24.75" customHeight="1">
      <c r="A206" s="12" t="s">
        <v>632</v>
      </c>
      <c r="B206" s="13" t="s">
        <v>597</v>
      </c>
      <c r="C206" s="13">
        <v>10</v>
      </c>
      <c r="D206" s="13" t="s">
        <v>468</v>
      </c>
      <c r="E206" s="13">
        <v>5089900</v>
      </c>
      <c r="F206" s="13" t="s">
        <v>633</v>
      </c>
      <c r="G206" s="15">
        <f t="shared" si="32"/>
        <v>1183.7</v>
      </c>
      <c r="H206" s="15">
        <v>1183.7</v>
      </c>
      <c r="I206" s="33"/>
      <c r="J206" s="15">
        <f t="shared" si="29"/>
        <v>1183.7</v>
      </c>
      <c r="K206" s="15">
        <f>SUM('Анал.табл.'!J366)</f>
        <v>1183.7</v>
      </c>
      <c r="L206" s="33"/>
      <c r="M206" s="545">
        <f t="shared" si="24"/>
        <v>100</v>
      </c>
      <c r="N206" s="545">
        <f t="shared" si="25"/>
        <v>100</v>
      </c>
      <c r="O206" s="545"/>
    </row>
    <row r="207" spans="1:15" ht="24" customHeight="1">
      <c r="A207" s="21" t="s">
        <v>502</v>
      </c>
      <c r="B207" s="22" t="s">
        <v>597</v>
      </c>
      <c r="C207" s="22">
        <v>10</v>
      </c>
      <c r="D207" s="22" t="s">
        <v>469</v>
      </c>
      <c r="E207" s="22"/>
      <c r="F207" s="22"/>
      <c r="G207" s="15">
        <f>SUM(H207:I207)</f>
        <v>30385.9</v>
      </c>
      <c r="H207" s="15">
        <f>SUM(H215)</f>
        <v>1457.9</v>
      </c>
      <c r="I207" s="72">
        <f>SUM(I208)</f>
        <v>28928</v>
      </c>
      <c r="J207" s="15">
        <f t="shared" si="29"/>
        <v>18729.600000000002</v>
      </c>
      <c r="K207" s="15">
        <f>SUM(K215)</f>
        <v>1455.8</v>
      </c>
      <c r="L207" s="72">
        <f>SUM(L208)</f>
        <v>17273.800000000003</v>
      </c>
      <c r="M207" s="545">
        <f t="shared" si="24"/>
        <v>61.63911551081259</v>
      </c>
      <c r="N207" s="545">
        <f t="shared" si="25"/>
        <v>99.85595719871047</v>
      </c>
      <c r="O207" s="545">
        <f t="shared" si="26"/>
        <v>59.7130807522124</v>
      </c>
    </row>
    <row r="208" spans="1:15" ht="25.5" customHeight="1">
      <c r="A208" s="12" t="s">
        <v>725</v>
      </c>
      <c r="B208" s="13" t="s">
        <v>597</v>
      </c>
      <c r="C208" s="13">
        <v>10</v>
      </c>
      <c r="D208" s="13" t="s">
        <v>469</v>
      </c>
      <c r="E208" s="13">
        <v>5050000</v>
      </c>
      <c r="F208" s="13"/>
      <c r="G208" s="15">
        <f t="shared" si="32"/>
        <v>28928</v>
      </c>
      <c r="H208" s="15"/>
      <c r="I208" s="33">
        <f>SUM(I209+I211+I213)</f>
        <v>28928</v>
      </c>
      <c r="J208" s="15">
        <f t="shared" si="29"/>
        <v>17273.800000000003</v>
      </c>
      <c r="K208" s="15"/>
      <c r="L208" s="33">
        <f>SUM(L209+L211+L213)</f>
        <v>17273.800000000003</v>
      </c>
      <c r="M208" s="545">
        <f aca="true" t="shared" si="33" ref="M208:M273">J208*100/G208</f>
        <v>59.7130807522124</v>
      </c>
      <c r="N208" s="545"/>
      <c r="O208" s="545">
        <f aca="true" t="shared" si="34" ref="O208:O214">L208*100/I208</f>
        <v>59.7130807522124</v>
      </c>
    </row>
    <row r="209" spans="1:15" ht="45.75" customHeight="1">
      <c r="A209" s="12" t="s">
        <v>726</v>
      </c>
      <c r="B209" s="13" t="s">
        <v>597</v>
      </c>
      <c r="C209" s="13">
        <v>10</v>
      </c>
      <c r="D209" s="13" t="s">
        <v>469</v>
      </c>
      <c r="E209" s="13">
        <v>5055400</v>
      </c>
      <c r="F209" s="13"/>
      <c r="G209" s="15">
        <f t="shared" si="32"/>
        <v>14258.4</v>
      </c>
      <c r="H209" s="15"/>
      <c r="I209" s="33">
        <f>SUM(I210)</f>
        <v>14258.4</v>
      </c>
      <c r="J209" s="15">
        <f t="shared" si="29"/>
        <v>7033.4</v>
      </c>
      <c r="K209" s="15"/>
      <c r="L209" s="33">
        <f>SUM(L210)</f>
        <v>7033.4</v>
      </c>
      <c r="M209" s="545">
        <f t="shared" si="33"/>
        <v>49.328115356561746</v>
      </c>
      <c r="N209" s="545"/>
      <c r="O209" s="545">
        <f t="shared" si="34"/>
        <v>49.328115356561746</v>
      </c>
    </row>
    <row r="210" spans="1:15" ht="42.75" customHeight="1">
      <c r="A210" s="12" t="s">
        <v>727</v>
      </c>
      <c r="B210" s="13" t="s">
        <v>597</v>
      </c>
      <c r="C210" s="13">
        <v>10</v>
      </c>
      <c r="D210" s="13" t="s">
        <v>469</v>
      </c>
      <c r="E210" s="13">
        <v>5055409</v>
      </c>
      <c r="F210" s="13" t="s">
        <v>624</v>
      </c>
      <c r="G210" s="15">
        <f t="shared" si="32"/>
        <v>14258.4</v>
      </c>
      <c r="H210" s="15"/>
      <c r="I210" s="33">
        <v>14258.4</v>
      </c>
      <c r="J210" s="15">
        <f t="shared" si="29"/>
        <v>7033.4</v>
      </c>
      <c r="K210" s="15"/>
      <c r="L210" s="33">
        <f>SUM('Анал.табл.'!K373)</f>
        <v>7033.4</v>
      </c>
      <c r="M210" s="545">
        <f t="shared" si="33"/>
        <v>49.328115356561746</v>
      </c>
      <c r="N210" s="545"/>
      <c r="O210" s="545">
        <f t="shared" si="34"/>
        <v>49.328115356561746</v>
      </c>
    </row>
    <row r="211" spans="1:15" ht="63.75" customHeight="1">
      <c r="A211" s="12" t="s">
        <v>728</v>
      </c>
      <c r="B211" s="13" t="s">
        <v>597</v>
      </c>
      <c r="C211" s="13">
        <v>10</v>
      </c>
      <c r="D211" s="13" t="s">
        <v>469</v>
      </c>
      <c r="E211" s="13">
        <v>5058000</v>
      </c>
      <c r="F211" s="13"/>
      <c r="G211" s="15">
        <f t="shared" si="32"/>
        <v>13919.6</v>
      </c>
      <c r="H211" s="15"/>
      <c r="I211" s="33">
        <f>SUM(I212)</f>
        <v>13919.6</v>
      </c>
      <c r="J211" s="15">
        <f t="shared" si="29"/>
        <v>9930</v>
      </c>
      <c r="K211" s="15"/>
      <c r="L211" s="33">
        <f>SUM(L212)</f>
        <v>9930</v>
      </c>
      <c r="M211" s="545">
        <f t="shared" si="33"/>
        <v>71.3382568464611</v>
      </c>
      <c r="N211" s="545"/>
      <c r="O211" s="545">
        <f t="shared" si="34"/>
        <v>71.3382568464611</v>
      </c>
    </row>
    <row r="212" spans="1:15" ht="25.5" customHeight="1">
      <c r="A212" s="12" t="s">
        <v>729</v>
      </c>
      <c r="B212" s="13" t="s">
        <v>597</v>
      </c>
      <c r="C212" s="13">
        <v>10</v>
      </c>
      <c r="D212" s="13" t="s">
        <v>469</v>
      </c>
      <c r="E212" s="13">
        <v>5058005</v>
      </c>
      <c r="F212" s="13" t="s">
        <v>624</v>
      </c>
      <c r="G212" s="15">
        <f t="shared" si="32"/>
        <v>13919.6</v>
      </c>
      <c r="H212" s="15"/>
      <c r="I212" s="33">
        <v>13919.6</v>
      </c>
      <c r="J212" s="15">
        <f t="shared" si="29"/>
        <v>9930</v>
      </c>
      <c r="K212" s="15"/>
      <c r="L212" s="33">
        <f>SUM('Анал.табл.'!K372)</f>
        <v>9930</v>
      </c>
      <c r="M212" s="545">
        <f t="shared" si="33"/>
        <v>71.3382568464611</v>
      </c>
      <c r="N212" s="545"/>
      <c r="O212" s="545">
        <f t="shared" si="34"/>
        <v>71.3382568464611</v>
      </c>
    </row>
    <row r="213" spans="1:15" ht="82.5" customHeight="1">
      <c r="A213" s="34" t="s">
        <v>730</v>
      </c>
      <c r="B213" s="13" t="s">
        <v>597</v>
      </c>
      <c r="C213" s="13">
        <v>10</v>
      </c>
      <c r="D213" s="13" t="s">
        <v>469</v>
      </c>
      <c r="E213" s="13">
        <v>5058600</v>
      </c>
      <c r="F213" s="13"/>
      <c r="G213" s="15">
        <f t="shared" si="32"/>
        <v>750</v>
      </c>
      <c r="H213" s="15"/>
      <c r="I213" s="33">
        <f>SUM(I214)</f>
        <v>750</v>
      </c>
      <c r="J213" s="15">
        <f t="shared" si="29"/>
        <v>310.4</v>
      </c>
      <c r="K213" s="15"/>
      <c r="L213" s="33">
        <f>SUM(L214)</f>
        <v>310.4</v>
      </c>
      <c r="M213" s="545">
        <f t="shared" si="33"/>
        <v>41.38666666666666</v>
      </c>
      <c r="N213" s="545"/>
      <c r="O213" s="545">
        <f t="shared" si="34"/>
        <v>41.38666666666666</v>
      </c>
    </row>
    <row r="214" spans="1:15" ht="60" customHeight="1">
      <c r="A214" s="12" t="s">
        <v>731</v>
      </c>
      <c r="B214" s="13" t="s">
        <v>597</v>
      </c>
      <c r="C214" s="13">
        <v>10</v>
      </c>
      <c r="D214" s="13" t="s">
        <v>469</v>
      </c>
      <c r="E214" s="13">
        <v>5058600</v>
      </c>
      <c r="F214" s="13" t="s">
        <v>624</v>
      </c>
      <c r="G214" s="15">
        <f t="shared" si="32"/>
        <v>750</v>
      </c>
      <c r="H214" s="15"/>
      <c r="I214" s="33">
        <v>750</v>
      </c>
      <c r="J214" s="15">
        <f t="shared" si="29"/>
        <v>310.4</v>
      </c>
      <c r="K214" s="15"/>
      <c r="L214" s="33">
        <f>SUM('Анал.табл.'!K382)</f>
        <v>310.4</v>
      </c>
      <c r="M214" s="545">
        <f t="shared" si="33"/>
        <v>41.38666666666666</v>
      </c>
      <c r="N214" s="545"/>
      <c r="O214" s="545">
        <f t="shared" si="34"/>
        <v>41.38666666666666</v>
      </c>
    </row>
    <row r="215" spans="1:15" ht="20.25" customHeight="1">
      <c r="A215" s="12" t="s">
        <v>723</v>
      </c>
      <c r="B215" s="13" t="s">
        <v>597</v>
      </c>
      <c r="C215" s="13">
        <v>10</v>
      </c>
      <c r="D215" s="13" t="s">
        <v>469</v>
      </c>
      <c r="E215" s="13"/>
      <c r="F215" s="13"/>
      <c r="G215" s="15">
        <f>SUM(H215:I215)</f>
        <v>1457.9</v>
      </c>
      <c r="H215" s="15">
        <f>SUM(H216+H217)</f>
        <v>1457.9</v>
      </c>
      <c r="I215" s="33"/>
      <c r="J215" s="15">
        <f t="shared" si="29"/>
        <v>1455.8</v>
      </c>
      <c r="K215" s="15">
        <f>SUM(K216+K217)</f>
        <v>1455.8</v>
      </c>
      <c r="L215" s="33"/>
      <c r="M215" s="545">
        <f t="shared" si="33"/>
        <v>99.85595719871047</v>
      </c>
      <c r="N215" s="545">
        <f aca="true" t="shared" si="35" ref="N215:N273">K215*100/H215</f>
        <v>99.85595719871047</v>
      </c>
      <c r="O215" s="545"/>
    </row>
    <row r="216" spans="1:15" ht="60" customHeight="1">
      <c r="A216" s="12" t="s">
        <v>732</v>
      </c>
      <c r="B216" s="13" t="s">
        <v>597</v>
      </c>
      <c r="C216" s="13">
        <v>10</v>
      </c>
      <c r="D216" s="13" t="s">
        <v>469</v>
      </c>
      <c r="E216" s="13" t="s">
        <v>733</v>
      </c>
      <c r="F216" s="13" t="s">
        <v>624</v>
      </c>
      <c r="G216" s="15">
        <f>SUM(H216:I216)</f>
        <v>727.8</v>
      </c>
      <c r="H216" s="15">
        <v>727.8</v>
      </c>
      <c r="I216" s="33"/>
      <c r="J216" s="15">
        <f t="shared" si="29"/>
        <v>727.8</v>
      </c>
      <c r="K216" s="15">
        <f>SUM('Анал.табл.'!J368)</f>
        <v>727.8</v>
      </c>
      <c r="L216" s="33"/>
      <c r="M216" s="545">
        <f t="shared" si="33"/>
        <v>100</v>
      </c>
      <c r="N216" s="545">
        <f t="shared" si="35"/>
        <v>100</v>
      </c>
      <c r="O216" s="545"/>
    </row>
    <row r="217" spans="1:15" ht="27.75" customHeight="1">
      <c r="A217" s="12" t="s">
        <v>734</v>
      </c>
      <c r="B217" s="13" t="s">
        <v>597</v>
      </c>
      <c r="C217" s="13" t="s">
        <v>114</v>
      </c>
      <c r="D217" s="13" t="s">
        <v>469</v>
      </c>
      <c r="E217" s="13" t="s">
        <v>735</v>
      </c>
      <c r="F217" s="13" t="s">
        <v>624</v>
      </c>
      <c r="G217" s="15">
        <f>SUM(H217:I217)</f>
        <v>730.1</v>
      </c>
      <c r="H217" s="15">
        <v>730.1</v>
      </c>
      <c r="I217" s="33"/>
      <c r="J217" s="15">
        <f t="shared" si="29"/>
        <v>728</v>
      </c>
      <c r="K217" s="15">
        <f>SUM('Анал.табл.'!J386)</f>
        <v>728</v>
      </c>
      <c r="L217" s="33"/>
      <c r="M217" s="545">
        <f t="shared" si="33"/>
        <v>99.712368168744</v>
      </c>
      <c r="N217" s="545">
        <f t="shared" si="35"/>
        <v>99.712368168744</v>
      </c>
      <c r="O217" s="545"/>
    </row>
    <row r="218" spans="1:15" ht="25.5" customHeight="1">
      <c r="A218" s="12" t="s">
        <v>556</v>
      </c>
      <c r="B218" s="13" t="s">
        <v>597</v>
      </c>
      <c r="C218" s="13">
        <v>10</v>
      </c>
      <c r="D218" s="13" t="s">
        <v>495</v>
      </c>
      <c r="E218" s="13"/>
      <c r="F218" s="13"/>
      <c r="G218" s="15">
        <f t="shared" si="32"/>
        <v>64694.1</v>
      </c>
      <c r="H218" s="15"/>
      <c r="I218" s="33">
        <f>SUM(I219+I221)</f>
        <v>64694.1</v>
      </c>
      <c r="J218" s="15">
        <f t="shared" si="29"/>
        <v>49243.99999999999</v>
      </c>
      <c r="K218" s="15"/>
      <c r="L218" s="33">
        <f>SUM(L219+L221)</f>
        <v>49243.99999999999</v>
      </c>
      <c r="M218" s="545">
        <f t="shared" si="33"/>
        <v>76.11822407298345</v>
      </c>
      <c r="N218" s="545"/>
      <c r="O218" s="545">
        <f aca="true" t="shared" si="36" ref="O218:O229">L218*100/I218</f>
        <v>76.11822407298345</v>
      </c>
    </row>
    <row r="219" spans="1:15" ht="26.25" customHeight="1">
      <c r="A219" s="12" t="s">
        <v>725</v>
      </c>
      <c r="B219" s="13" t="s">
        <v>597</v>
      </c>
      <c r="C219" s="13">
        <v>10</v>
      </c>
      <c r="D219" s="13" t="s">
        <v>495</v>
      </c>
      <c r="E219" s="13">
        <v>5050000</v>
      </c>
      <c r="F219" s="13"/>
      <c r="G219" s="15">
        <f t="shared" si="32"/>
        <v>928.2</v>
      </c>
      <c r="H219" s="15"/>
      <c r="I219" s="33">
        <f>SUM(I220)</f>
        <v>928.2</v>
      </c>
      <c r="J219" s="15">
        <f t="shared" si="29"/>
        <v>594.7</v>
      </c>
      <c r="K219" s="15"/>
      <c r="L219" s="33">
        <f>SUM(L220)</f>
        <v>594.7</v>
      </c>
      <c r="M219" s="545">
        <f t="shared" si="33"/>
        <v>64.0702434820082</v>
      </c>
      <c r="N219" s="545"/>
      <c r="O219" s="545">
        <f t="shared" si="36"/>
        <v>64.0702434820082</v>
      </c>
    </row>
    <row r="220" spans="1:15" ht="27" customHeight="1">
      <c r="A220" s="12" t="s">
        <v>723</v>
      </c>
      <c r="B220" s="13" t="s">
        <v>597</v>
      </c>
      <c r="C220" s="13">
        <v>10</v>
      </c>
      <c r="D220" s="13" t="s">
        <v>495</v>
      </c>
      <c r="E220" s="13">
        <v>5050502</v>
      </c>
      <c r="F220" s="13" t="s">
        <v>624</v>
      </c>
      <c r="G220" s="15">
        <f t="shared" si="32"/>
        <v>928.2</v>
      </c>
      <c r="H220" s="15"/>
      <c r="I220" s="33">
        <v>928.2</v>
      </c>
      <c r="J220" s="15">
        <f t="shared" si="29"/>
        <v>594.7</v>
      </c>
      <c r="K220" s="15"/>
      <c r="L220" s="33">
        <f>SUM('Анал.табл.'!K388)</f>
        <v>594.7</v>
      </c>
      <c r="M220" s="545">
        <f t="shared" si="33"/>
        <v>64.0702434820082</v>
      </c>
      <c r="N220" s="545"/>
      <c r="O220" s="545">
        <f t="shared" si="36"/>
        <v>64.0702434820082</v>
      </c>
    </row>
    <row r="221" spans="1:15" ht="40.5" customHeight="1">
      <c r="A221" s="12" t="s">
        <v>736</v>
      </c>
      <c r="B221" s="13" t="s">
        <v>597</v>
      </c>
      <c r="C221" s="13">
        <v>10</v>
      </c>
      <c r="D221" s="13" t="s">
        <v>495</v>
      </c>
      <c r="E221" s="13"/>
      <c r="F221" s="13"/>
      <c r="G221" s="15">
        <f t="shared" si="32"/>
        <v>63765.9</v>
      </c>
      <c r="H221" s="15"/>
      <c r="I221" s="33">
        <f>SUM(I222+I223+I224)</f>
        <v>63765.9</v>
      </c>
      <c r="J221" s="15">
        <f t="shared" si="29"/>
        <v>48649.299999999996</v>
      </c>
      <c r="K221" s="15"/>
      <c r="L221" s="33">
        <f>SUM(L222+L223+L224)</f>
        <v>48649.299999999996</v>
      </c>
      <c r="M221" s="545">
        <f t="shared" si="33"/>
        <v>76.29359892983554</v>
      </c>
      <c r="N221" s="545"/>
      <c r="O221" s="545">
        <f t="shared" si="36"/>
        <v>76.29359892983554</v>
      </c>
    </row>
    <row r="222" spans="1:15" ht="40.5" customHeight="1">
      <c r="A222" s="12" t="s">
        <v>737</v>
      </c>
      <c r="B222" s="13" t="s">
        <v>597</v>
      </c>
      <c r="C222" s="13">
        <v>10</v>
      </c>
      <c r="D222" s="13" t="s">
        <v>495</v>
      </c>
      <c r="E222" s="13" t="s">
        <v>738</v>
      </c>
      <c r="F222" s="13" t="s">
        <v>624</v>
      </c>
      <c r="G222" s="15">
        <f t="shared" si="32"/>
        <v>58378.4</v>
      </c>
      <c r="H222" s="15"/>
      <c r="I222" s="33">
        <v>58378.4</v>
      </c>
      <c r="J222" s="15">
        <f aca="true" t="shared" si="37" ref="J222:J228">SUM(K222:L222)</f>
        <v>44336.1</v>
      </c>
      <c r="K222" s="15"/>
      <c r="L222" s="33">
        <v>44336.1</v>
      </c>
      <c r="M222" s="545">
        <f t="shared" si="33"/>
        <v>75.94606909404848</v>
      </c>
      <c r="N222" s="545"/>
      <c r="O222" s="545">
        <f t="shared" si="36"/>
        <v>75.94606909404848</v>
      </c>
    </row>
    <row r="223" spans="1:15" ht="39" customHeight="1">
      <c r="A223" s="12" t="s">
        <v>739</v>
      </c>
      <c r="B223" s="13" t="s">
        <v>597</v>
      </c>
      <c r="C223" s="13">
        <v>10</v>
      </c>
      <c r="D223" s="13" t="s">
        <v>495</v>
      </c>
      <c r="E223" s="13" t="s">
        <v>738</v>
      </c>
      <c r="F223" s="13" t="s">
        <v>603</v>
      </c>
      <c r="G223" s="15">
        <f t="shared" si="32"/>
        <v>1223.2</v>
      </c>
      <c r="H223" s="15"/>
      <c r="I223" s="33">
        <v>1223.2</v>
      </c>
      <c r="J223" s="15">
        <f t="shared" si="37"/>
        <v>767.1</v>
      </c>
      <c r="K223" s="15"/>
      <c r="L223" s="33">
        <v>767.1</v>
      </c>
      <c r="M223" s="545">
        <f>J223*100/G223</f>
        <v>62.71255722694571</v>
      </c>
      <c r="N223" s="545"/>
      <c r="O223" s="545">
        <f t="shared" si="36"/>
        <v>62.71255722694571</v>
      </c>
    </row>
    <row r="224" spans="1:15" ht="44.25" customHeight="1">
      <c r="A224" s="12" t="s">
        <v>740</v>
      </c>
      <c r="B224" s="13" t="s">
        <v>597</v>
      </c>
      <c r="C224" s="13">
        <v>10</v>
      </c>
      <c r="D224" s="13" t="s">
        <v>495</v>
      </c>
      <c r="E224" s="13" t="s">
        <v>735</v>
      </c>
      <c r="F224" s="13" t="s">
        <v>624</v>
      </c>
      <c r="G224" s="15">
        <f t="shared" si="32"/>
        <v>4164.3</v>
      </c>
      <c r="H224" s="15"/>
      <c r="I224" s="33">
        <v>4164.3</v>
      </c>
      <c r="J224" s="15">
        <f t="shared" si="37"/>
        <v>3546.1</v>
      </c>
      <c r="K224" s="15"/>
      <c r="L224" s="33">
        <v>3546.1</v>
      </c>
      <c r="M224" s="545">
        <f t="shared" si="33"/>
        <v>85.15476790817183</v>
      </c>
      <c r="N224" s="545"/>
      <c r="O224" s="545">
        <f t="shared" si="36"/>
        <v>85.15476790817183</v>
      </c>
    </row>
    <row r="225" spans="1:15" ht="22.5" customHeight="1">
      <c r="A225" s="12" t="s">
        <v>557</v>
      </c>
      <c r="B225" s="13" t="s">
        <v>597</v>
      </c>
      <c r="C225" s="13">
        <v>10</v>
      </c>
      <c r="D225" s="13" t="s">
        <v>496</v>
      </c>
      <c r="E225" s="13"/>
      <c r="F225" s="13"/>
      <c r="G225" s="15">
        <f t="shared" si="32"/>
        <v>11209</v>
      </c>
      <c r="H225" s="15"/>
      <c r="I225" s="33">
        <f>SUM(I226)</f>
        <v>11209</v>
      </c>
      <c r="J225" s="15">
        <f t="shared" si="37"/>
        <v>8228.8</v>
      </c>
      <c r="K225" s="15"/>
      <c r="L225" s="33">
        <f>SUM(L226)</f>
        <v>8228.8</v>
      </c>
      <c r="M225" s="545">
        <f t="shared" si="33"/>
        <v>73.41243643500758</v>
      </c>
      <c r="N225" s="545"/>
      <c r="O225" s="545">
        <f t="shared" si="36"/>
        <v>73.41243643500758</v>
      </c>
    </row>
    <row r="226" spans="1:15" ht="24.75" customHeight="1">
      <c r="A226" s="12" t="s">
        <v>575</v>
      </c>
      <c r="B226" s="13" t="s">
        <v>597</v>
      </c>
      <c r="C226" s="13">
        <v>10</v>
      </c>
      <c r="D226" s="13" t="s">
        <v>496</v>
      </c>
      <c r="E226" s="13" t="s">
        <v>576</v>
      </c>
      <c r="F226" s="13"/>
      <c r="G226" s="15">
        <f t="shared" si="32"/>
        <v>11209</v>
      </c>
      <c r="H226" s="15"/>
      <c r="I226" s="33">
        <f>SUM(I227)</f>
        <v>11209</v>
      </c>
      <c r="J226" s="15">
        <f t="shared" si="37"/>
        <v>8228.8</v>
      </c>
      <c r="K226" s="15"/>
      <c r="L226" s="33">
        <f>SUM(L227)</f>
        <v>8228.8</v>
      </c>
      <c r="M226" s="545">
        <f t="shared" si="33"/>
        <v>73.41243643500758</v>
      </c>
      <c r="N226" s="545"/>
      <c r="O226" s="545">
        <f t="shared" si="36"/>
        <v>73.41243643500758</v>
      </c>
    </row>
    <row r="227" spans="1:15" ht="27" customHeight="1">
      <c r="A227" s="12" t="s">
        <v>577</v>
      </c>
      <c r="B227" s="13" t="s">
        <v>597</v>
      </c>
      <c r="C227" s="13">
        <v>10</v>
      </c>
      <c r="D227" s="13" t="s">
        <v>496</v>
      </c>
      <c r="E227" s="13" t="s">
        <v>576</v>
      </c>
      <c r="F227" s="13">
        <v>500</v>
      </c>
      <c r="G227" s="15">
        <f t="shared" si="32"/>
        <v>11209</v>
      </c>
      <c r="H227" s="15"/>
      <c r="I227" s="33">
        <v>11209</v>
      </c>
      <c r="J227" s="15">
        <f t="shared" si="37"/>
        <v>8228.8</v>
      </c>
      <c r="K227" s="15"/>
      <c r="L227" s="33">
        <f>SUM('Анал.табл.'!K392)</f>
        <v>8228.8</v>
      </c>
      <c r="M227" s="545">
        <f t="shared" si="33"/>
        <v>73.41243643500758</v>
      </c>
      <c r="N227" s="545"/>
      <c r="O227" s="545">
        <f t="shared" si="36"/>
        <v>73.41243643500758</v>
      </c>
    </row>
    <row r="228" spans="1:15" ht="24" customHeight="1">
      <c r="A228" s="12" t="s">
        <v>558</v>
      </c>
      <c r="B228" s="13" t="s">
        <v>597</v>
      </c>
      <c r="C228" s="13">
        <v>11</v>
      </c>
      <c r="D228" s="13"/>
      <c r="E228" s="13"/>
      <c r="F228" s="13"/>
      <c r="G228" s="15">
        <f>SUM(H228:I228)</f>
        <v>16905.6</v>
      </c>
      <c r="H228" s="15">
        <f>SUM(H229+H230)</f>
        <v>1539.6000000000001</v>
      </c>
      <c r="I228" s="71">
        <f>SUM(I229)</f>
        <v>15366</v>
      </c>
      <c r="J228" s="15">
        <f t="shared" si="37"/>
        <v>1885.5</v>
      </c>
      <c r="K228" s="15">
        <f>SUM(K229+K230)</f>
        <v>318.6</v>
      </c>
      <c r="L228" s="71">
        <f>SUM(L229)</f>
        <v>1566.9</v>
      </c>
      <c r="M228" s="545">
        <f t="shared" si="33"/>
        <v>11.153109028960818</v>
      </c>
      <c r="N228" s="545">
        <f t="shared" si="35"/>
        <v>20.69368667186282</v>
      </c>
      <c r="O228" s="545">
        <f t="shared" si="36"/>
        <v>10.197188598203827</v>
      </c>
    </row>
    <row r="229" spans="1:15" ht="24" customHeight="1">
      <c r="A229" s="12" t="s">
        <v>412</v>
      </c>
      <c r="B229" s="13" t="s">
        <v>597</v>
      </c>
      <c r="C229" s="13">
        <v>11</v>
      </c>
      <c r="D229" s="13" t="s">
        <v>468</v>
      </c>
      <c r="E229" s="13"/>
      <c r="F229" s="13"/>
      <c r="G229" s="15">
        <f t="shared" si="32"/>
        <v>16757.2</v>
      </c>
      <c r="H229" s="15">
        <f>SUM(H230:H231)</f>
        <v>1391.2</v>
      </c>
      <c r="I229" s="71">
        <f>SUM(I231)</f>
        <v>15366</v>
      </c>
      <c r="J229" s="15">
        <f aca="true" t="shared" si="38" ref="J229:J236">SUM(K229:L229)</f>
        <v>1737.1000000000001</v>
      </c>
      <c r="K229" s="15">
        <f>SUM(K231)</f>
        <v>170.2</v>
      </c>
      <c r="L229" s="71">
        <f>SUM(L231)</f>
        <v>1566.9</v>
      </c>
      <c r="M229" s="545">
        <f t="shared" si="33"/>
        <v>10.366290311030482</v>
      </c>
      <c r="N229" s="545">
        <f t="shared" si="35"/>
        <v>12.23404255319149</v>
      </c>
      <c r="O229" s="545">
        <f t="shared" si="36"/>
        <v>10.197188598203827</v>
      </c>
    </row>
    <row r="230" spans="1:15" ht="24" customHeight="1">
      <c r="A230" s="12" t="s">
        <v>644</v>
      </c>
      <c r="B230" s="13" t="s">
        <v>597</v>
      </c>
      <c r="C230" s="13">
        <v>11</v>
      </c>
      <c r="D230" s="13" t="s">
        <v>468</v>
      </c>
      <c r="E230" s="13" t="s">
        <v>645</v>
      </c>
      <c r="F230" s="13" t="s">
        <v>646</v>
      </c>
      <c r="G230" s="15">
        <f t="shared" si="32"/>
        <v>148.4</v>
      </c>
      <c r="H230" s="15">
        <v>148.4</v>
      </c>
      <c r="I230" s="33"/>
      <c r="J230" s="15">
        <f t="shared" si="38"/>
        <v>148.4</v>
      </c>
      <c r="K230" s="15">
        <v>148.4</v>
      </c>
      <c r="L230" s="33"/>
      <c r="M230" s="545">
        <f t="shared" si="33"/>
        <v>100</v>
      </c>
      <c r="N230" s="545">
        <f t="shared" si="35"/>
        <v>100</v>
      </c>
      <c r="O230" s="545"/>
    </row>
    <row r="231" spans="1:15" ht="26.25" customHeight="1">
      <c r="A231" s="12" t="s">
        <v>634</v>
      </c>
      <c r="B231" s="13" t="s">
        <v>597</v>
      </c>
      <c r="C231" s="13">
        <v>11</v>
      </c>
      <c r="D231" s="13" t="s">
        <v>468</v>
      </c>
      <c r="E231" s="13">
        <v>5220000</v>
      </c>
      <c r="F231" s="13"/>
      <c r="G231" s="15">
        <f t="shared" si="32"/>
        <v>16608.8</v>
      </c>
      <c r="H231" s="15">
        <v>1242.8</v>
      </c>
      <c r="I231" s="71">
        <v>15366</v>
      </c>
      <c r="J231" s="15">
        <f t="shared" si="38"/>
        <v>1737.1000000000001</v>
      </c>
      <c r="K231" s="15">
        <f>SUM(K232:K233)</f>
        <v>170.2</v>
      </c>
      <c r="L231" s="15">
        <f>SUM(L232:L233)</f>
        <v>1566.9</v>
      </c>
      <c r="M231" s="545">
        <f t="shared" si="33"/>
        <v>10.458913347141275</v>
      </c>
      <c r="N231" s="545">
        <f t="shared" si="35"/>
        <v>13.694882523334407</v>
      </c>
      <c r="O231" s="545">
        <f>L231*100/I231</f>
        <v>10.197188598203827</v>
      </c>
    </row>
    <row r="232" spans="1:15" ht="21" customHeight="1">
      <c r="A232" s="607" t="s">
        <v>741</v>
      </c>
      <c r="B232" s="13" t="s">
        <v>597</v>
      </c>
      <c r="C232" s="13">
        <v>11</v>
      </c>
      <c r="D232" s="13" t="s">
        <v>468</v>
      </c>
      <c r="E232" s="13">
        <v>5223500</v>
      </c>
      <c r="F232" s="13" t="s">
        <v>633</v>
      </c>
      <c r="G232" s="15">
        <f t="shared" si="32"/>
        <v>2748.8</v>
      </c>
      <c r="H232" s="15">
        <v>549.8</v>
      </c>
      <c r="I232" s="33">
        <v>2199</v>
      </c>
      <c r="J232" s="15">
        <f t="shared" si="38"/>
        <v>1596.6000000000001</v>
      </c>
      <c r="K232" s="15">
        <v>29.7</v>
      </c>
      <c r="L232" s="33">
        <v>1566.9</v>
      </c>
      <c r="M232" s="545">
        <f t="shared" si="33"/>
        <v>58.08352735739231</v>
      </c>
      <c r="N232" s="545">
        <f t="shared" si="35"/>
        <v>5.401964350672973</v>
      </c>
      <c r="O232" s="545">
        <f>L232*100/I232</f>
        <v>71.25511596180083</v>
      </c>
    </row>
    <row r="233" spans="1:15" ht="21" customHeight="1">
      <c r="A233" s="608"/>
      <c r="B233" s="13" t="s">
        <v>597</v>
      </c>
      <c r="C233" s="13">
        <v>11</v>
      </c>
      <c r="D233" s="13" t="s">
        <v>468</v>
      </c>
      <c r="E233" s="13">
        <v>5223500</v>
      </c>
      <c r="F233" s="13" t="s">
        <v>646</v>
      </c>
      <c r="G233" s="15">
        <f t="shared" si="32"/>
        <v>14328.2</v>
      </c>
      <c r="H233" s="15">
        <v>1161.2</v>
      </c>
      <c r="I233" s="33">
        <v>13167</v>
      </c>
      <c r="J233" s="15">
        <f t="shared" si="38"/>
        <v>140.5</v>
      </c>
      <c r="K233" s="15">
        <v>140.5</v>
      </c>
      <c r="L233" s="33"/>
      <c r="M233" s="545">
        <f t="shared" si="33"/>
        <v>0.9805837439455061</v>
      </c>
      <c r="N233" s="545">
        <f t="shared" si="35"/>
        <v>12.099552187392351</v>
      </c>
      <c r="O233" s="545">
        <f>L233*100/I233</f>
        <v>0</v>
      </c>
    </row>
    <row r="234" spans="1:15" ht="27.75" customHeight="1">
      <c r="A234" s="12" t="s">
        <v>561</v>
      </c>
      <c r="B234" s="13" t="s">
        <v>597</v>
      </c>
      <c r="C234" s="13">
        <v>12</v>
      </c>
      <c r="D234" s="13" t="s">
        <v>468</v>
      </c>
      <c r="E234" s="13"/>
      <c r="F234" s="13"/>
      <c r="G234" s="15">
        <f t="shared" si="32"/>
        <v>8588.6</v>
      </c>
      <c r="H234" s="15">
        <f>SUM(H235)</f>
        <v>8588.6</v>
      </c>
      <c r="I234" s="33"/>
      <c r="J234" s="15">
        <f t="shared" si="38"/>
        <v>6397.3</v>
      </c>
      <c r="K234" s="15">
        <f>SUM(K235)</f>
        <v>6397.3</v>
      </c>
      <c r="L234" s="33"/>
      <c r="M234" s="545">
        <f t="shared" si="33"/>
        <v>74.48594648720396</v>
      </c>
      <c r="N234" s="545">
        <f t="shared" si="35"/>
        <v>74.48594648720396</v>
      </c>
      <c r="O234" s="545"/>
    </row>
    <row r="235" spans="1:15" ht="38.25" customHeight="1">
      <c r="A235" s="12" t="s">
        <v>742</v>
      </c>
      <c r="B235" s="13" t="s">
        <v>597</v>
      </c>
      <c r="C235" s="13">
        <v>12</v>
      </c>
      <c r="D235" s="13" t="s">
        <v>468</v>
      </c>
      <c r="E235" s="13">
        <v>4570000</v>
      </c>
      <c r="F235" s="13"/>
      <c r="G235" s="15">
        <f t="shared" si="32"/>
        <v>8588.6</v>
      </c>
      <c r="H235" s="15">
        <f>SUM(H236)</f>
        <v>8588.6</v>
      </c>
      <c r="I235" s="33"/>
      <c r="J235" s="15">
        <f t="shared" si="38"/>
        <v>6397.3</v>
      </c>
      <c r="K235" s="15">
        <f>SUM(K236)</f>
        <v>6397.3</v>
      </c>
      <c r="L235" s="33"/>
      <c r="M235" s="545">
        <f t="shared" si="33"/>
        <v>74.48594648720396</v>
      </c>
      <c r="N235" s="545">
        <f t="shared" si="35"/>
        <v>74.48594648720396</v>
      </c>
      <c r="O235" s="545"/>
    </row>
    <row r="236" spans="1:15" ht="27" customHeight="1">
      <c r="A236" s="12" t="s">
        <v>683</v>
      </c>
      <c r="B236" s="13" t="s">
        <v>597</v>
      </c>
      <c r="C236" s="13">
        <v>12</v>
      </c>
      <c r="D236" s="13" t="s">
        <v>468</v>
      </c>
      <c r="E236" s="13">
        <v>4579900</v>
      </c>
      <c r="F236" s="13" t="s">
        <v>633</v>
      </c>
      <c r="G236" s="15">
        <f t="shared" si="32"/>
        <v>8588.6</v>
      </c>
      <c r="H236" s="15">
        <v>8588.6</v>
      </c>
      <c r="I236" s="33"/>
      <c r="J236" s="15">
        <f t="shared" si="38"/>
        <v>6397.3</v>
      </c>
      <c r="K236" s="15">
        <v>6397.3</v>
      </c>
      <c r="L236" s="33"/>
      <c r="M236" s="545">
        <f t="shared" si="33"/>
        <v>74.48594648720396</v>
      </c>
      <c r="N236" s="545">
        <f t="shared" si="35"/>
        <v>74.48594648720396</v>
      </c>
      <c r="O236" s="545"/>
    </row>
    <row r="237" spans="1:15" ht="27" customHeight="1">
      <c r="A237" s="16" t="s">
        <v>743</v>
      </c>
      <c r="B237" s="17" t="s">
        <v>744</v>
      </c>
      <c r="C237" s="17"/>
      <c r="D237" s="17"/>
      <c r="E237" s="17"/>
      <c r="F237" s="17"/>
      <c r="G237" s="547">
        <f>SUM(H237:I237)</f>
        <v>129608</v>
      </c>
      <c r="H237" s="547">
        <f>SUM(H238+H244+H249+H257)</f>
        <v>65715.59999999999</v>
      </c>
      <c r="I237" s="548">
        <f>SUM(I238+I244+I247+I249+I257)</f>
        <v>63892.4</v>
      </c>
      <c r="J237" s="547">
        <f>SUM(K237:L237)</f>
        <v>99291.29999999999</v>
      </c>
      <c r="K237" s="547">
        <f>SUM(K238+K244+K249+K257)</f>
        <v>55387.899999999994</v>
      </c>
      <c r="L237" s="548">
        <f>SUM(L238+L244+L247+L249+L257)</f>
        <v>43903.4</v>
      </c>
      <c r="M237" s="543">
        <f t="shared" si="33"/>
        <v>76.60892846120609</v>
      </c>
      <c r="N237" s="543">
        <f t="shared" si="35"/>
        <v>84.28424909762674</v>
      </c>
      <c r="O237" s="543">
        <f>L237*100/I237</f>
        <v>68.71458890259248</v>
      </c>
    </row>
    <row r="238" spans="1:15" ht="24.75" customHeight="1">
      <c r="A238" s="12" t="s">
        <v>539</v>
      </c>
      <c r="B238" s="13" t="s">
        <v>744</v>
      </c>
      <c r="C238" s="13" t="s">
        <v>466</v>
      </c>
      <c r="D238" s="13"/>
      <c r="E238" s="13"/>
      <c r="F238" s="13"/>
      <c r="G238" s="15">
        <f t="shared" si="32"/>
        <v>32772.7</v>
      </c>
      <c r="H238" s="15">
        <f>SUM(H239)</f>
        <v>32772.7</v>
      </c>
      <c r="I238" s="33"/>
      <c r="J238" s="15">
        <f aca="true" t="shared" si="39" ref="J238:J243">SUM(K238:L238)</f>
        <v>27198.8</v>
      </c>
      <c r="K238" s="15">
        <f>SUM(K239)</f>
        <v>27198.8</v>
      </c>
      <c r="L238" s="33"/>
      <c r="M238" s="545">
        <f t="shared" si="33"/>
        <v>82.99224659548955</v>
      </c>
      <c r="N238" s="545">
        <f t="shared" si="35"/>
        <v>82.99224659548955</v>
      </c>
      <c r="O238" s="545"/>
    </row>
    <row r="239" spans="1:15" ht="24.75" customHeight="1">
      <c r="A239" s="12" t="s">
        <v>147</v>
      </c>
      <c r="B239" s="13" t="s">
        <v>744</v>
      </c>
      <c r="C239" s="13" t="s">
        <v>466</v>
      </c>
      <c r="D239" s="13">
        <v>13</v>
      </c>
      <c r="E239" s="13"/>
      <c r="F239" s="13"/>
      <c r="G239" s="15">
        <f t="shared" si="32"/>
        <v>32772.7</v>
      </c>
      <c r="H239" s="15">
        <f>SUM(H240+H242)</f>
        <v>32772.7</v>
      </c>
      <c r="I239" s="33"/>
      <c r="J239" s="15">
        <f t="shared" si="39"/>
        <v>27198.8</v>
      </c>
      <c r="K239" s="15">
        <f>SUM(K240+K242)</f>
        <v>27198.8</v>
      </c>
      <c r="L239" s="33"/>
      <c r="M239" s="545">
        <f t="shared" si="33"/>
        <v>82.99224659548955</v>
      </c>
      <c r="N239" s="545">
        <f t="shared" si="35"/>
        <v>82.99224659548955</v>
      </c>
      <c r="O239" s="545"/>
    </row>
    <row r="240" spans="1:15" ht="25.5" customHeight="1">
      <c r="A240" s="12" t="s">
        <v>745</v>
      </c>
      <c r="B240" s="13" t="s">
        <v>744</v>
      </c>
      <c r="C240" s="13" t="s">
        <v>466</v>
      </c>
      <c r="D240" s="13">
        <v>13</v>
      </c>
      <c r="E240" s="13" t="s">
        <v>576</v>
      </c>
      <c r="F240" s="13"/>
      <c r="G240" s="15">
        <f t="shared" si="32"/>
        <v>30129.8</v>
      </c>
      <c r="H240" s="15">
        <f>SUM(H241)</f>
        <v>30129.8</v>
      </c>
      <c r="I240" s="33"/>
      <c r="J240" s="15">
        <f t="shared" si="39"/>
        <v>25005.6</v>
      </c>
      <c r="K240" s="15">
        <f>SUM(K241)</f>
        <v>25005.6</v>
      </c>
      <c r="L240" s="33"/>
      <c r="M240" s="545">
        <f t="shared" si="33"/>
        <v>82.99291731110064</v>
      </c>
      <c r="N240" s="545">
        <f t="shared" si="35"/>
        <v>82.99291731110064</v>
      </c>
      <c r="O240" s="545"/>
    </row>
    <row r="241" spans="1:15" ht="25.5" customHeight="1">
      <c r="A241" s="12" t="s">
        <v>575</v>
      </c>
      <c r="B241" s="13" t="s">
        <v>744</v>
      </c>
      <c r="C241" s="13" t="s">
        <v>466</v>
      </c>
      <c r="D241" s="13">
        <v>13</v>
      </c>
      <c r="E241" s="13" t="s">
        <v>576</v>
      </c>
      <c r="F241" s="13">
        <v>500</v>
      </c>
      <c r="G241" s="15">
        <f t="shared" si="32"/>
        <v>30129.8</v>
      </c>
      <c r="H241" s="15">
        <v>30129.8</v>
      </c>
      <c r="I241" s="33"/>
      <c r="J241" s="15">
        <f t="shared" si="39"/>
        <v>25005.6</v>
      </c>
      <c r="K241" s="15">
        <f>SUM('Анал.табл.'!J31)</f>
        <v>25005.6</v>
      </c>
      <c r="L241" s="33"/>
      <c r="M241" s="545">
        <f t="shared" si="33"/>
        <v>82.99291731110064</v>
      </c>
      <c r="N241" s="545">
        <f t="shared" si="35"/>
        <v>82.99291731110064</v>
      </c>
      <c r="O241" s="545"/>
    </row>
    <row r="242" spans="1:15" ht="39.75" customHeight="1">
      <c r="A242" s="12" t="s">
        <v>746</v>
      </c>
      <c r="B242" s="13" t="s">
        <v>744</v>
      </c>
      <c r="C242" s="13" t="s">
        <v>466</v>
      </c>
      <c r="D242" s="13">
        <v>13</v>
      </c>
      <c r="E242" s="13" t="s">
        <v>747</v>
      </c>
      <c r="F242" s="13"/>
      <c r="G242" s="15">
        <f t="shared" si="32"/>
        <v>2642.9</v>
      </c>
      <c r="H242" s="15">
        <f>SUM(H243)</f>
        <v>2642.9</v>
      </c>
      <c r="I242" s="33"/>
      <c r="J242" s="15">
        <f t="shared" si="39"/>
        <v>2193.2</v>
      </c>
      <c r="K242" s="15">
        <f>SUM(K243)</f>
        <v>2193.2</v>
      </c>
      <c r="L242" s="33"/>
      <c r="M242" s="545">
        <f t="shared" si="33"/>
        <v>82.98460024972566</v>
      </c>
      <c r="N242" s="545">
        <f t="shared" si="35"/>
        <v>82.98460024972566</v>
      </c>
      <c r="O242" s="545"/>
    </row>
    <row r="243" spans="1:15" ht="39.75" customHeight="1">
      <c r="A243" s="12" t="s">
        <v>614</v>
      </c>
      <c r="B243" s="13" t="s">
        <v>744</v>
      </c>
      <c r="C243" s="13" t="s">
        <v>466</v>
      </c>
      <c r="D243" s="13">
        <v>13</v>
      </c>
      <c r="E243" s="13" t="s">
        <v>615</v>
      </c>
      <c r="F243" s="13">
        <v>500</v>
      </c>
      <c r="G243" s="15">
        <f t="shared" si="32"/>
        <v>2642.9</v>
      </c>
      <c r="H243" s="15">
        <v>2642.9</v>
      </c>
      <c r="I243" s="33"/>
      <c r="J243" s="15">
        <f t="shared" si="39"/>
        <v>2193.2</v>
      </c>
      <c r="K243" s="15">
        <f>SUM('Анал.табл.'!J32)</f>
        <v>2193.2</v>
      </c>
      <c r="L243" s="33"/>
      <c r="M243" s="545">
        <f t="shared" si="33"/>
        <v>82.98460024972566</v>
      </c>
      <c r="N243" s="545">
        <f t="shared" si="35"/>
        <v>82.98460024972566</v>
      </c>
      <c r="O243" s="545"/>
    </row>
    <row r="244" spans="1:15" ht="27.75" customHeight="1">
      <c r="A244" s="12" t="s">
        <v>547</v>
      </c>
      <c r="B244" s="13" t="s">
        <v>744</v>
      </c>
      <c r="C244" s="13" t="s">
        <v>495</v>
      </c>
      <c r="D244" s="13"/>
      <c r="E244" s="13"/>
      <c r="F244" s="13"/>
      <c r="G244" s="15">
        <f t="shared" si="32"/>
        <v>1445</v>
      </c>
      <c r="H244" s="15">
        <f>SUM(H245+H247)</f>
        <v>1445</v>
      </c>
      <c r="I244" s="33"/>
      <c r="J244" s="15">
        <f aca="true" t="shared" si="40" ref="J244:J251">SUM(K244:L244)</f>
        <v>808.8</v>
      </c>
      <c r="K244" s="15">
        <f>SUM(K245+K247)</f>
        <v>808.8</v>
      </c>
      <c r="L244" s="544"/>
      <c r="M244" s="545">
        <f t="shared" si="33"/>
        <v>55.97231833910035</v>
      </c>
      <c r="N244" s="545">
        <f t="shared" si="35"/>
        <v>55.97231833910035</v>
      </c>
      <c r="O244" s="545"/>
    </row>
    <row r="245" spans="1:15" ht="24.75" customHeight="1">
      <c r="A245" s="12" t="s">
        <v>308</v>
      </c>
      <c r="B245" s="13" t="s">
        <v>744</v>
      </c>
      <c r="C245" s="13" t="s">
        <v>495</v>
      </c>
      <c r="D245" s="13">
        <v>10</v>
      </c>
      <c r="E245" s="13"/>
      <c r="F245" s="13"/>
      <c r="G245" s="15">
        <f t="shared" si="32"/>
        <v>345</v>
      </c>
      <c r="H245" s="15">
        <f>SUM(H246)</f>
        <v>345</v>
      </c>
      <c r="I245" s="33"/>
      <c r="J245" s="15">
        <f t="shared" si="40"/>
        <v>213.2</v>
      </c>
      <c r="K245" s="15">
        <f>SUM(K246)</f>
        <v>213.2</v>
      </c>
      <c r="L245" s="544"/>
      <c r="M245" s="545">
        <f t="shared" si="33"/>
        <v>61.79710144927536</v>
      </c>
      <c r="N245" s="545">
        <f t="shared" si="35"/>
        <v>61.79710144927536</v>
      </c>
      <c r="O245" s="545"/>
    </row>
    <row r="246" spans="1:15" ht="24.75" customHeight="1">
      <c r="A246" s="12" t="s">
        <v>595</v>
      </c>
      <c r="B246" s="13" t="s">
        <v>744</v>
      </c>
      <c r="C246" s="13" t="s">
        <v>495</v>
      </c>
      <c r="D246" s="13">
        <v>10</v>
      </c>
      <c r="E246" s="13">
        <v>3300200</v>
      </c>
      <c r="F246" s="13">
        <v>500</v>
      </c>
      <c r="G246" s="15">
        <f t="shared" si="32"/>
        <v>345</v>
      </c>
      <c r="H246" s="15">
        <v>345</v>
      </c>
      <c r="I246" s="33"/>
      <c r="J246" s="15">
        <f t="shared" si="40"/>
        <v>213.2</v>
      </c>
      <c r="K246" s="15">
        <f>SUM('Анал.табл.'!J112)</f>
        <v>213.2</v>
      </c>
      <c r="L246" s="544"/>
      <c r="M246" s="545">
        <f t="shared" si="33"/>
        <v>61.79710144927536</v>
      </c>
      <c r="N246" s="545">
        <f t="shared" si="35"/>
        <v>61.79710144927536</v>
      </c>
      <c r="O246" s="545"/>
    </row>
    <row r="247" spans="1:15" ht="25.5" customHeight="1">
      <c r="A247" s="12" t="s">
        <v>316</v>
      </c>
      <c r="B247" s="13" t="s">
        <v>744</v>
      </c>
      <c r="C247" s="13" t="s">
        <v>495</v>
      </c>
      <c r="D247" s="13">
        <v>12</v>
      </c>
      <c r="E247" s="13">
        <v>3400300</v>
      </c>
      <c r="F247" s="13"/>
      <c r="G247" s="15">
        <f t="shared" si="32"/>
        <v>1100</v>
      </c>
      <c r="H247" s="15">
        <f>SUM(H248)</f>
        <v>1100</v>
      </c>
      <c r="I247" s="33"/>
      <c r="J247" s="15">
        <f t="shared" si="40"/>
        <v>595.6</v>
      </c>
      <c r="K247" s="15">
        <f>SUM(K248)</f>
        <v>595.6</v>
      </c>
      <c r="L247" s="544"/>
      <c r="M247" s="545">
        <f t="shared" si="33"/>
        <v>54.14545454545455</v>
      </c>
      <c r="N247" s="545">
        <f t="shared" si="35"/>
        <v>54.14545454545455</v>
      </c>
      <c r="O247" s="545"/>
    </row>
    <row r="248" spans="1:15" ht="25.5" customHeight="1">
      <c r="A248" s="21" t="s">
        <v>748</v>
      </c>
      <c r="B248" s="22" t="s">
        <v>744</v>
      </c>
      <c r="C248" s="22" t="s">
        <v>495</v>
      </c>
      <c r="D248" s="22">
        <v>12</v>
      </c>
      <c r="E248" s="22">
        <v>3400300</v>
      </c>
      <c r="F248" s="22">
        <v>500</v>
      </c>
      <c r="G248" s="24">
        <f t="shared" si="32"/>
        <v>1100</v>
      </c>
      <c r="H248" s="24">
        <v>1100</v>
      </c>
      <c r="I248" s="72"/>
      <c r="J248" s="24">
        <f t="shared" si="40"/>
        <v>595.6</v>
      </c>
      <c r="K248" s="24">
        <f>SUM('Анал.табл.'!J117)</f>
        <v>595.6</v>
      </c>
      <c r="L248" s="544"/>
      <c r="M248" s="545">
        <f t="shared" si="33"/>
        <v>54.14545454545455</v>
      </c>
      <c r="N248" s="545">
        <f t="shared" si="35"/>
        <v>54.14545454545455</v>
      </c>
      <c r="O248" s="545"/>
    </row>
    <row r="249" spans="1:15" ht="25.5" customHeight="1">
      <c r="A249" s="12" t="s">
        <v>548</v>
      </c>
      <c r="B249" s="13" t="s">
        <v>744</v>
      </c>
      <c r="C249" s="13" t="s">
        <v>373</v>
      </c>
      <c r="D249" s="13"/>
      <c r="E249" s="13"/>
      <c r="F249" s="13"/>
      <c r="G249" s="15">
        <f>SUM(H249:I249)</f>
        <v>76287.4</v>
      </c>
      <c r="H249" s="15">
        <f>SUM(H250)</f>
        <v>31497.899999999998</v>
      </c>
      <c r="I249" s="33">
        <f>SUM(I250+I251)</f>
        <v>44789.5</v>
      </c>
      <c r="J249" s="15">
        <f t="shared" si="40"/>
        <v>59564.8</v>
      </c>
      <c r="K249" s="15">
        <f>SUM(K250+K254)</f>
        <v>27380.3</v>
      </c>
      <c r="L249" s="33">
        <f>SUM(L250+L251)</f>
        <v>32184.5</v>
      </c>
      <c r="M249" s="545">
        <f t="shared" si="33"/>
        <v>78.07947315021879</v>
      </c>
      <c r="N249" s="545">
        <f t="shared" si="35"/>
        <v>86.927382460418</v>
      </c>
      <c r="O249" s="545">
        <f>L249*100/I249</f>
        <v>71.85724332711908</v>
      </c>
    </row>
    <row r="250" spans="1:15" ht="24" customHeight="1">
      <c r="A250" s="25" t="s">
        <v>321</v>
      </c>
      <c r="B250" s="26" t="s">
        <v>744</v>
      </c>
      <c r="C250" s="26" t="s">
        <v>373</v>
      </c>
      <c r="D250" s="26" t="s">
        <v>466</v>
      </c>
      <c r="E250" s="26"/>
      <c r="F250" s="26"/>
      <c r="G250" s="14">
        <f t="shared" si="32"/>
        <v>76287.4</v>
      </c>
      <c r="H250" s="14">
        <f>SUM(H251+H252+H254)</f>
        <v>31497.899999999998</v>
      </c>
      <c r="I250" s="73">
        <f>SUM(I254)</f>
        <v>44789.5</v>
      </c>
      <c r="J250" s="14">
        <f t="shared" si="40"/>
        <v>57219.8</v>
      </c>
      <c r="K250" s="14">
        <f>SUM(K251)</f>
        <v>25035.3</v>
      </c>
      <c r="L250" s="73">
        <f>SUM(L254)</f>
        <v>32184.5</v>
      </c>
      <c r="M250" s="545">
        <f t="shared" si="33"/>
        <v>75.00557103794337</v>
      </c>
      <c r="N250" s="545">
        <f t="shared" si="35"/>
        <v>79.48244168658863</v>
      </c>
      <c r="O250" s="545">
        <f>L250*100/I250</f>
        <v>71.85724332711908</v>
      </c>
    </row>
    <row r="251" spans="1:15" ht="24" customHeight="1">
      <c r="A251" s="12" t="s">
        <v>644</v>
      </c>
      <c r="B251" s="13" t="s">
        <v>744</v>
      </c>
      <c r="C251" s="13" t="s">
        <v>373</v>
      </c>
      <c r="D251" s="13" t="s">
        <v>466</v>
      </c>
      <c r="E251" s="13" t="s">
        <v>645</v>
      </c>
      <c r="F251" s="13" t="s">
        <v>646</v>
      </c>
      <c r="G251" s="15">
        <f t="shared" si="32"/>
        <v>27693.8</v>
      </c>
      <c r="H251" s="15">
        <f>SUM('Анал.табл.'!F133+'Анал.табл.'!F131)</f>
        <v>27693.8</v>
      </c>
      <c r="I251" s="33"/>
      <c r="J251" s="15">
        <f t="shared" si="40"/>
        <v>25035.3</v>
      </c>
      <c r="K251" s="15">
        <f>SUM('Анал.табл.'!J131+'Анал.табл.'!J133)</f>
        <v>25035.3</v>
      </c>
      <c r="L251" s="33"/>
      <c r="M251" s="545">
        <f t="shared" si="33"/>
        <v>90.4003784240516</v>
      </c>
      <c r="N251" s="545">
        <f t="shared" si="35"/>
        <v>90.4003784240516</v>
      </c>
      <c r="O251" s="545"/>
    </row>
    <row r="252" spans="1:15" ht="24" customHeight="1">
      <c r="A252" s="12" t="s">
        <v>654</v>
      </c>
      <c r="B252" s="13" t="s">
        <v>744</v>
      </c>
      <c r="C252" s="13" t="s">
        <v>373</v>
      </c>
      <c r="D252" s="13" t="s">
        <v>466</v>
      </c>
      <c r="E252" s="13" t="s">
        <v>655</v>
      </c>
      <c r="F252" s="13"/>
      <c r="G252" s="15">
        <f t="shared" si="32"/>
        <v>58.1</v>
      </c>
      <c r="H252" s="15">
        <f>H253</f>
        <v>58.1</v>
      </c>
      <c r="I252" s="71"/>
      <c r="J252" s="33"/>
      <c r="K252" s="15"/>
      <c r="L252" s="71"/>
      <c r="M252" s="545"/>
      <c r="N252" s="545"/>
      <c r="O252" s="545"/>
    </row>
    <row r="253" spans="1:15" ht="24" customHeight="1">
      <c r="A253" s="12" t="s">
        <v>632</v>
      </c>
      <c r="B253" s="13" t="s">
        <v>744</v>
      </c>
      <c r="C253" s="13" t="s">
        <v>373</v>
      </c>
      <c r="D253" s="13" t="s">
        <v>466</v>
      </c>
      <c r="E253" s="13" t="s">
        <v>655</v>
      </c>
      <c r="F253" s="13" t="s">
        <v>603</v>
      </c>
      <c r="G253" s="15">
        <f t="shared" si="32"/>
        <v>58.1</v>
      </c>
      <c r="H253" s="15">
        <v>58.1</v>
      </c>
      <c r="I253" s="71"/>
      <c r="J253" s="33"/>
      <c r="K253" s="15"/>
      <c r="L253" s="71"/>
      <c r="M253" s="545"/>
      <c r="N253" s="545"/>
      <c r="O253" s="545"/>
    </row>
    <row r="254" spans="1:15" ht="25.5" customHeight="1">
      <c r="A254" s="12" t="s">
        <v>634</v>
      </c>
      <c r="B254" s="13" t="s">
        <v>744</v>
      </c>
      <c r="C254" s="13" t="s">
        <v>373</v>
      </c>
      <c r="D254" s="13" t="s">
        <v>466</v>
      </c>
      <c r="E254" s="13" t="s">
        <v>635</v>
      </c>
      <c r="F254" s="13"/>
      <c r="G254" s="33">
        <f aca="true" t="shared" si="41" ref="G254:L254">SUM(G255:G256)</f>
        <v>48535.5</v>
      </c>
      <c r="H254" s="15">
        <f t="shared" si="41"/>
        <v>3746</v>
      </c>
      <c r="I254" s="71">
        <f t="shared" si="41"/>
        <v>44789.5</v>
      </c>
      <c r="J254" s="33">
        <f t="shared" si="41"/>
        <v>34529.5</v>
      </c>
      <c r="K254" s="15">
        <f t="shared" si="41"/>
        <v>2345</v>
      </c>
      <c r="L254" s="71">
        <f t="shared" si="41"/>
        <v>32184.5</v>
      </c>
      <c r="M254" s="545">
        <f t="shared" si="33"/>
        <v>71.14277178560023</v>
      </c>
      <c r="N254" s="545">
        <f t="shared" si="35"/>
        <v>62.60010678056594</v>
      </c>
      <c r="O254" s="545">
        <f aca="true" t="shared" si="42" ref="O254:O263">L254*100/I254</f>
        <v>71.85724332711908</v>
      </c>
    </row>
    <row r="255" spans="1:15" ht="39" customHeight="1">
      <c r="A255" s="27" t="s">
        <v>749</v>
      </c>
      <c r="B255" s="13" t="s">
        <v>744</v>
      </c>
      <c r="C255" s="13" t="s">
        <v>373</v>
      </c>
      <c r="D255" s="13" t="s">
        <v>466</v>
      </c>
      <c r="E255" s="13" t="s">
        <v>750</v>
      </c>
      <c r="F255" s="13" t="s">
        <v>646</v>
      </c>
      <c r="G255" s="15">
        <f t="shared" si="32"/>
        <v>22979.5</v>
      </c>
      <c r="H255" s="15">
        <v>1190</v>
      </c>
      <c r="I255" s="33">
        <v>21789.5</v>
      </c>
      <c r="J255" s="15">
        <f>SUM(K255:L255)</f>
        <v>22979.5</v>
      </c>
      <c r="K255" s="15">
        <f>SUM('Анал.табл.'!J135)</f>
        <v>1190</v>
      </c>
      <c r="L255" s="33">
        <f>SUM('Анал.табл.'!K134)</f>
        <v>21789.5</v>
      </c>
      <c r="M255" s="545">
        <f t="shared" si="33"/>
        <v>100</v>
      </c>
      <c r="N255" s="545">
        <f t="shared" si="35"/>
        <v>100</v>
      </c>
      <c r="O255" s="545">
        <f t="shared" si="42"/>
        <v>100</v>
      </c>
    </row>
    <row r="256" spans="1:15" ht="62.25" customHeight="1">
      <c r="A256" s="27" t="s">
        <v>753</v>
      </c>
      <c r="B256" s="13" t="s">
        <v>744</v>
      </c>
      <c r="C256" s="13" t="s">
        <v>373</v>
      </c>
      <c r="D256" s="13" t="s">
        <v>466</v>
      </c>
      <c r="E256" s="13" t="s">
        <v>754</v>
      </c>
      <c r="F256" s="13" t="s">
        <v>646</v>
      </c>
      <c r="G256" s="15">
        <f>SUM(H256:I256)</f>
        <v>25556</v>
      </c>
      <c r="H256" s="15">
        <v>2556</v>
      </c>
      <c r="I256" s="71">
        <v>23000</v>
      </c>
      <c r="J256" s="15">
        <f>SUM(K256:L256)</f>
        <v>11550</v>
      </c>
      <c r="K256" s="15">
        <f>SUM('Анал.табл.'!J132)</f>
        <v>1155</v>
      </c>
      <c r="L256" s="71">
        <f>SUM('Анал.табл.'!K132)</f>
        <v>10395</v>
      </c>
      <c r="M256" s="545">
        <f t="shared" si="33"/>
        <v>45.19486617624041</v>
      </c>
      <c r="N256" s="545">
        <f t="shared" si="35"/>
        <v>45.18779342723005</v>
      </c>
      <c r="O256" s="545">
        <f t="shared" si="42"/>
        <v>45.19565217391305</v>
      </c>
    </row>
    <row r="257" spans="1:15" ht="29.25" customHeight="1">
      <c r="A257" s="12" t="s">
        <v>553</v>
      </c>
      <c r="B257" s="13" t="s">
        <v>744</v>
      </c>
      <c r="C257" s="13">
        <v>10</v>
      </c>
      <c r="D257" s="13"/>
      <c r="E257" s="13"/>
      <c r="F257" s="13"/>
      <c r="G257" s="15">
        <f aca="true" t="shared" si="43" ref="G257:G327">SUM(H257:I257)</f>
        <v>19102.9</v>
      </c>
      <c r="H257" s="15">
        <f>SUM(H258)</f>
        <v>0</v>
      </c>
      <c r="I257" s="71">
        <f>SUM(I258)</f>
        <v>19102.9</v>
      </c>
      <c r="J257" s="15">
        <f aca="true" t="shared" si="44" ref="J257:J263">SUM(K257:L257)</f>
        <v>11718.9</v>
      </c>
      <c r="K257" s="15">
        <f>SUM(K258)</f>
        <v>0</v>
      </c>
      <c r="L257" s="71">
        <f>SUM(L258)</f>
        <v>11718.9</v>
      </c>
      <c r="M257" s="545">
        <f t="shared" si="33"/>
        <v>61.34618304027137</v>
      </c>
      <c r="N257" s="545"/>
      <c r="O257" s="545">
        <f t="shared" si="42"/>
        <v>61.34618304027137</v>
      </c>
    </row>
    <row r="258" spans="1:15" ht="24.75" customHeight="1">
      <c r="A258" s="12" t="s">
        <v>502</v>
      </c>
      <c r="B258" s="13" t="s">
        <v>744</v>
      </c>
      <c r="C258" s="13">
        <v>10</v>
      </c>
      <c r="D258" s="13" t="s">
        <v>469</v>
      </c>
      <c r="E258" s="13"/>
      <c r="F258" s="13"/>
      <c r="G258" s="15">
        <f t="shared" si="43"/>
        <v>19102.9</v>
      </c>
      <c r="H258" s="15">
        <f>SUM(H261)</f>
        <v>0</v>
      </c>
      <c r="I258" s="71">
        <f>SUM(I261+I259)</f>
        <v>19102.9</v>
      </c>
      <c r="J258" s="15">
        <f t="shared" si="44"/>
        <v>11718.9</v>
      </c>
      <c r="K258" s="15">
        <f>SUM(K261)</f>
        <v>0</v>
      </c>
      <c r="L258" s="71">
        <f>SUM(L261+L259)</f>
        <v>11718.9</v>
      </c>
      <c r="M258" s="545">
        <f t="shared" si="33"/>
        <v>61.34618304027137</v>
      </c>
      <c r="N258" s="545"/>
      <c r="O258" s="545">
        <f t="shared" si="42"/>
        <v>61.34618304027137</v>
      </c>
    </row>
    <row r="259" spans="1:15" ht="24.75" customHeight="1">
      <c r="A259" s="12" t="s">
        <v>755</v>
      </c>
      <c r="B259" s="13" t="s">
        <v>744</v>
      </c>
      <c r="C259" s="13">
        <v>10</v>
      </c>
      <c r="D259" s="13" t="s">
        <v>469</v>
      </c>
      <c r="E259" s="13"/>
      <c r="F259" s="13"/>
      <c r="G259" s="15">
        <f t="shared" si="43"/>
        <v>459.9</v>
      </c>
      <c r="H259" s="15"/>
      <c r="I259" s="71">
        <f>SUM(I260)</f>
        <v>459.9</v>
      </c>
      <c r="J259" s="15">
        <f t="shared" si="44"/>
        <v>459.9</v>
      </c>
      <c r="K259" s="15"/>
      <c r="L259" s="71">
        <f>SUM(L260)</f>
        <v>459.9</v>
      </c>
      <c r="M259" s="545">
        <f t="shared" si="33"/>
        <v>100</v>
      </c>
      <c r="N259" s="545"/>
      <c r="O259" s="545">
        <f t="shared" si="42"/>
        <v>100</v>
      </c>
    </row>
    <row r="260" spans="1:15" ht="24.75" customHeight="1">
      <c r="A260" s="12" t="s">
        <v>756</v>
      </c>
      <c r="B260" s="13" t="s">
        <v>744</v>
      </c>
      <c r="C260" s="13">
        <v>10</v>
      </c>
      <c r="D260" s="13" t="s">
        <v>469</v>
      </c>
      <c r="E260" s="13"/>
      <c r="F260" s="13"/>
      <c r="G260" s="15">
        <f t="shared" si="43"/>
        <v>459.9</v>
      </c>
      <c r="H260" s="15"/>
      <c r="I260" s="71">
        <v>459.9</v>
      </c>
      <c r="J260" s="15">
        <f t="shared" si="44"/>
        <v>459.9</v>
      </c>
      <c r="K260" s="15"/>
      <c r="L260" s="71">
        <f>SUM('Анал.табл.'!K369)</f>
        <v>459.9</v>
      </c>
      <c r="M260" s="545">
        <f t="shared" si="33"/>
        <v>100</v>
      </c>
      <c r="N260" s="545"/>
      <c r="O260" s="545">
        <f t="shared" si="42"/>
        <v>100</v>
      </c>
    </row>
    <row r="261" spans="1:15" ht="24.75" customHeight="1">
      <c r="A261" s="12" t="s">
        <v>502</v>
      </c>
      <c r="B261" s="13" t="s">
        <v>744</v>
      </c>
      <c r="C261" s="13">
        <v>10</v>
      </c>
      <c r="D261" s="13" t="s">
        <v>469</v>
      </c>
      <c r="E261" s="13">
        <v>5050000</v>
      </c>
      <c r="F261" s="13"/>
      <c r="G261" s="15">
        <f t="shared" si="43"/>
        <v>18643</v>
      </c>
      <c r="H261" s="15"/>
      <c r="I261" s="33">
        <f>SUM(I262+I263)</f>
        <v>18643</v>
      </c>
      <c r="J261" s="15">
        <f t="shared" si="44"/>
        <v>11259</v>
      </c>
      <c r="K261" s="15"/>
      <c r="L261" s="33">
        <f>SUM(L262+L263)</f>
        <v>11259</v>
      </c>
      <c r="M261" s="545">
        <f t="shared" si="33"/>
        <v>60.39264066942016</v>
      </c>
      <c r="N261" s="545"/>
      <c r="O261" s="545">
        <f t="shared" si="42"/>
        <v>60.39264066942016</v>
      </c>
    </row>
    <row r="262" spans="1:15" ht="59.25" customHeight="1">
      <c r="A262" s="12" t="s">
        <v>757</v>
      </c>
      <c r="B262" s="13" t="s">
        <v>744</v>
      </c>
      <c r="C262" s="13">
        <v>10</v>
      </c>
      <c r="D262" s="13" t="s">
        <v>469</v>
      </c>
      <c r="E262" s="13">
        <v>5053600</v>
      </c>
      <c r="F262" s="13" t="s">
        <v>624</v>
      </c>
      <c r="G262" s="15">
        <f t="shared" si="43"/>
        <v>9299</v>
      </c>
      <c r="H262" s="15"/>
      <c r="I262" s="33">
        <v>9299</v>
      </c>
      <c r="J262" s="15">
        <f t="shared" si="44"/>
        <v>5200</v>
      </c>
      <c r="K262" s="15"/>
      <c r="L262" s="33">
        <f>SUM('Анал.табл.'!K371)</f>
        <v>5200</v>
      </c>
      <c r="M262" s="545">
        <f t="shared" si="33"/>
        <v>55.9199913969244</v>
      </c>
      <c r="N262" s="545"/>
      <c r="O262" s="545">
        <f t="shared" si="42"/>
        <v>55.9199913969244</v>
      </c>
    </row>
    <row r="263" spans="1:15" ht="59.25" customHeight="1">
      <c r="A263" s="12" t="s">
        <v>758</v>
      </c>
      <c r="B263" s="13" t="s">
        <v>744</v>
      </c>
      <c r="C263" s="13">
        <v>10</v>
      </c>
      <c r="D263" s="13" t="s">
        <v>469</v>
      </c>
      <c r="E263" s="13">
        <v>5053400</v>
      </c>
      <c r="F263" s="13" t="s">
        <v>624</v>
      </c>
      <c r="G263" s="15">
        <f t="shared" si="43"/>
        <v>9344</v>
      </c>
      <c r="H263" s="15"/>
      <c r="I263" s="33">
        <v>9344</v>
      </c>
      <c r="J263" s="15">
        <f t="shared" si="44"/>
        <v>6059</v>
      </c>
      <c r="K263" s="15"/>
      <c r="L263" s="33">
        <f>SUM('Анал.табл.'!K370)</f>
        <v>6059</v>
      </c>
      <c r="M263" s="545">
        <f t="shared" si="33"/>
        <v>64.84375</v>
      </c>
      <c r="N263" s="545"/>
      <c r="O263" s="545">
        <f t="shared" si="42"/>
        <v>64.84375</v>
      </c>
    </row>
    <row r="264" spans="1:15" ht="24.75" customHeight="1">
      <c r="A264" s="16" t="s">
        <v>759</v>
      </c>
      <c r="B264" s="17" t="s">
        <v>760</v>
      </c>
      <c r="C264" s="17"/>
      <c r="D264" s="17"/>
      <c r="E264" s="17"/>
      <c r="F264" s="17"/>
      <c r="G264" s="547">
        <f t="shared" si="43"/>
        <v>34995.3</v>
      </c>
      <c r="H264" s="547">
        <f>SUM(H265+H268+H273)</f>
        <v>34995.3</v>
      </c>
      <c r="I264" s="33"/>
      <c r="J264" s="547">
        <f aca="true" t="shared" si="45" ref="J264:J275">SUM(K264:L264)</f>
        <v>29071.7</v>
      </c>
      <c r="K264" s="547">
        <f>SUM(K265+K268+K273)</f>
        <v>29071.7</v>
      </c>
      <c r="L264" s="549"/>
      <c r="M264" s="543">
        <f t="shared" si="33"/>
        <v>83.07315553802938</v>
      </c>
      <c r="N264" s="543">
        <f t="shared" si="35"/>
        <v>83.07315553802938</v>
      </c>
      <c r="O264" s="543"/>
    </row>
    <row r="265" spans="1:15" ht="24.75" customHeight="1">
      <c r="A265" s="12" t="s">
        <v>539</v>
      </c>
      <c r="B265" s="13" t="s">
        <v>760</v>
      </c>
      <c r="C265" s="13" t="s">
        <v>466</v>
      </c>
      <c r="D265" s="13"/>
      <c r="E265" s="13"/>
      <c r="F265" s="13"/>
      <c r="G265" s="15">
        <f t="shared" si="43"/>
        <v>30374.9</v>
      </c>
      <c r="H265" s="15">
        <f>SUM(H266)</f>
        <v>30374.9</v>
      </c>
      <c r="I265" s="33"/>
      <c r="J265" s="15">
        <f t="shared" si="45"/>
        <v>27060.1</v>
      </c>
      <c r="K265" s="15">
        <f>SUM(K266)</f>
        <v>27060.1</v>
      </c>
      <c r="L265" s="544"/>
      <c r="M265" s="545">
        <f t="shared" si="33"/>
        <v>89.08704226186752</v>
      </c>
      <c r="N265" s="545">
        <f t="shared" si="35"/>
        <v>89.08704226186752</v>
      </c>
      <c r="O265" s="545"/>
    </row>
    <row r="266" spans="1:15" ht="43.5" customHeight="1">
      <c r="A266" s="12" t="s">
        <v>543</v>
      </c>
      <c r="B266" s="13" t="s">
        <v>760</v>
      </c>
      <c r="C266" s="13" t="s">
        <v>466</v>
      </c>
      <c r="D266" s="13" t="s">
        <v>496</v>
      </c>
      <c r="E266" s="13"/>
      <c r="F266" s="13"/>
      <c r="G266" s="15">
        <f t="shared" si="43"/>
        <v>30374.9</v>
      </c>
      <c r="H266" s="15">
        <f>SUM(H267)</f>
        <v>30374.9</v>
      </c>
      <c r="I266" s="33"/>
      <c r="J266" s="15">
        <f t="shared" si="45"/>
        <v>27060.1</v>
      </c>
      <c r="K266" s="15">
        <f>SUM(K267)</f>
        <v>27060.1</v>
      </c>
      <c r="L266" s="544"/>
      <c r="M266" s="545">
        <f t="shared" si="33"/>
        <v>89.08704226186752</v>
      </c>
      <c r="N266" s="545">
        <f t="shared" si="35"/>
        <v>89.08704226186752</v>
      </c>
      <c r="O266" s="545"/>
    </row>
    <row r="267" spans="1:15" ht="24" customHeight="1">
      <c r="A267" s="12" t="s">
        <v>575</v>
      </c>
      <c r="B267" s="13" t="s">
        <v>760</v>
      </c>
      <c r="C267" s="13" t="s">
        <v>466</v>
      </c>
      <c r="D267" s="13" t="s">
        <v>496</v>
      </c>
      <c r="E267" s="13" t="s">
        <v>576</v>
      </c>
      <c r="F267" s="13">
        <v>500</v>
      </c>
      <c r="G267" s="15">
        <f t="shared" si="43"/>
        <v>30374.9</v>
      </c>
      <c r="H267" s="15">
        <v>30374.9</v>
      </c>
      <c r="I267" s="33"/>
      <c r="J267" s="15">
        <f t="shared" si="45"/>
        <v>27060.1</v>
      </c>
      <c r="K267" s="15">
        <f>SUM('Анал.табл.'!J25)</f>
        <v>27060.1</v>
      </c>
      <c r="L267" s="544"/>
      <c r="M267" s="545">
        <f t="shared" si="33"/>
        <v>89.08704226186752</v>
      </c>
      <c r="N267" s="545">
        <f t="shared" si="35"/>
        <v>89.08704226186752</v>
      </c>
      <c r="O267" s="545"/>
    </row>
    <row r="268" spans="1:15" ht="23.25" customHeight="1">
      <c r="A268" s="12" t="s">
        <v>547</v>
      </c>
      <c r="B268" s="13" t="s">
        <v>760</v>
      </c>
      <c r="C268" s="13" t="s">
        <v>495</v>
      </c>
      <c r="D268" s="13"/>
      <c r="E268" s="13"/>
      <c r="F268" s="13"/>
      <c r="G268" s="15">
        <f t="shared" si="43"/>
        <v>3727.4</v>
      </c>
      <c r="H268" s="15">
        <f>SUM(H269+H271)</f>
        <v>3727.4</v>
      </c>
      <c r="I268" s="33"/>
      <c r="J268" s="15">
        <f t="shared" si="45"/>
        <v>1122.7</v>
      </c>
      <c r="K268" s="15">
        <f>SUM(K269+K271)</f>
        <v>1122.7</v>
      </c>
      <c r="L268" s="544"/>
      <c r="M268" s="545">
        <f t="shared" si="33"/>
        <v>30.120191017867683</v>
      </c>
      <c r="N268" s="545">
        <f t="shared" si="35"/>
        <v>30.120191017867683</v>
      </c>
      <c r="O268" s="545"/>
    </row>
    <row r="269" spans="1:15" ht="24" customHeight="1">
      <c r="A269" s="25" t="s">
        <v>308</v>
      </c>
      <c r="B269" s="26" t="s">
        <v>760</v>
      </c>
      <c r="C269" s="26" t="s">
        <v>495</v>
      </c>
      <c r="D269" s="26">
        <v>10</v>
      </c>
      <c r="E269" s="26"/>
      <c r="F269" s="26"/>
      <c r="G269" s="15">
        <f t="shared" si="43"/>
        <v>936.1</v>
      </c>
      <c r="H269" s="14">
        <f>SUM(H270)</f>
        <v>936.1</v>
      </c>
      <c r="I269" s="73"/>
      <c r="J269" s="15">
        <f t="shared" si="45"/>
        <v>683</v>
      </c>
      <c r="K269" s="14">
        <f>SUM(K270)</f>
        <v>683</v>
      </c>
      <c r="L269" s="544"/>
      <c r="M269" s="545">
        <f t="shared" si="33"/>
        <v>72.9622903535947</v>
      </c>
      <c r="N269" s="545">
        <f t="shared" si="35"/>
        <v>72.9622903535947</v>
      </c>
      <c r="O269" s="545"/>
    </row>
    <row r="270" spans="1:15" ht="24" customHeight="1">
      <c r="A270" s="12" t="s">
        <v>595</v>
      </c>
      <c r="B270" s="13" t="s">
        <v>760</v>
      </c>
      <c r="C270" s="13" t="s">
        <v>495</v>
      </c>
      <c r="D270" s="13">
        <v>10</v>
      </c>
      <c r="E270" s="13">
        <v>3300200</v>
      </c>
      <c r="F270" s="13">
        <v>500</v>
      </c>
      <c r="G270" s="15">
        <f t="shared" si="43"/>
        <v>936.1</v>
      </c>
      <c r="H270" s="15">
        <v>936.1</v>
      </c>
      <c r="I270" s="33"/>
      <c r="J270" s="15">
        <f t="shared" si="45"/>
        <v>683</v>
      </c>
      <c r="K270" s="15">
        <f>SUM('Анал.табл.'!J111)</f>
        <v>683</v>
      </c>
      <c r="L270" s="544"/>
      <c r="M270" s="545">
        <f t="shared" si="33"/>
        <v>72.9622903535947</v>
      </c>
      <c r="N270" s="545">
        <f t="shared" si="35"/>
        <v>72.9622903535947</v>
      </c>
      <c r="O270" s="545"/>
    </row>
    <row r="271" spans="1:15" ht="24" customHeight="1">
      <c r="A271" s="12" t="s">
        <v>643</v>
      </c>
      <c r="B271" s="13" t="s">
        <v>760</v>
      </c>
      <c r="C271" s="13" t="s">
        <v>495</v>
      </c>
      <c r="D271" s="13">
        <v>10</v>
      </c>
      <c r="E271" s="13" t="s">
        <v>761</v>
      </c>
      <c r="F271" s="13"/>
      <c r="G271" s="15">
        <f t="shared" si="43"/>
        <v>2791.3</v>
      </c>
      <c r="H271" s="15">
        <f>SUM(H272)</f>
        <v>2791.3</v>
      </c>
      <c r="I271" s="33"/>
      <c r="J271" s="15">
        <f t="shared" si="45"/>
        <v>439.7</v>
      </c>
      <c r="K271" s="15">
        <f>SUM(K272)</f>
        <v>439.7</v>
      </c>
      <c r="L271" s="544"/>
      <c r="M271" s="545">
        <f t="shared" si="33"/>
        <v>15.752516748468455</v>
      </c>
      <c r="N271" s="545">
        <f t="shared" si="35"/>
        <v>15.752516748468455</v>
      </c>
      <c r="O271" s="545"/>
    </row>
    <row r="272" spans="1:15" ht="24" customHeight="1">
      <c r="A272" s="12" t="s">
        <v>505</v>
      </c>
      <c r="B272" s="13" t="s">
        <v>760</v>
      </c>
      <c r="C272" s="13" t="s">
        <v>495</v>
      </c>
      <c r="D272" s="13">
        <v>10</v>
      </c>
      <c r="E272" s="13" t="s">
        <v>761</v>
      </c>
      <c r="F272" s="13" t="s">
        <v>603</v>
      </c>
      <c r="G272" s="15">
        <f t="shared" si="43"/>
        <v>2791.3</v>
      </c>
      <c r="H272" s="15">
        <v>2791.3</v>
      </c>
      <c r="I272" s="33"/>
      <c r="J272" s="15">
        <f t="shared" si="45"/>
        <v>439.7</v>
      </c>
      <c r="K272" s="15">
        <f>SUM('Анал.табл.'!J108)</f>
        <v>439.7</v>
      </c>
      <c r="L272" s="544"/>
      <c r="M272" s="545">
        <f t="shared" si="33"/>
        <v>15.752516748468455</v>
      </c>
      <c r="N272" s="545">
        <f t="shared" si="35"/>
        <v>15.752516748468455</v>
      </c>
      <c r="O272" s="545"/>
    </row>
    <row r="273" spans="1:15" ht="25.5" customHeight="1">
      <c r="A273" s="12" t="s">
        <v>562</v>
      </c>
      <c r="B273" s="13" t="s">
        <v>760</v>
      </c>
      <c r="C273" s="13">
        <v>13</v>
      </c>
      <c r="D273" s="13"/>
      <c r="E273" s="13"/>
      <c r="F273" s="13"/>
      <c r="G273" s="15">
        <f t="shared" si="43"/>
        <v>893</v>
      </c>
      <c r="H273" s="15">
        <f>SUM(H274)</f>
        <v>893</v>
      </c>
      <c r="I273" s="33"/>
      <c r="J273" s="15">
        <f t="shared" si="45"/>
        <v>888.9</v>
      </c>
      <c r="K273" s="15">
        <f>SUM(K274)</f>
        <v>888.9</v>
      </c>
      <c r="L273" s="544"/>
      <c r="M273" s="545">
        <f t="shared" si="33"/>
        <v>99.54087346024636</v>
      </c>
      <c r="N273" s="545">
        <f t="shared" si="35"/>
        <v>99.54087346024636</v>
      </c>
      <c r="O273" s="545"/>
    </row>
    <row r="274" spans="1:15" ht="24" customHeight="1">
      <c r="A274" s="12" t="s">
        <v>762</v>
      </c>
      <c r="B274" s="13" t="s">
        <v>760</v>
      </c>
      <c r="C274" s="13">
        <v>13</v>
      </c>
      <c r="D274" s="13" t="s">
        <v>466</v>
      </c>
      <c r="E274" s="13"/>
      <c r="F274" s="13"/>
      <c r="G274" s="15">
        <f t="shared" si="43"/>
        <v>893</v>
      </c>
      <c r="H274" s="15">
        <f>SUM(H275)</f>
        <v>893</v>
      </c>
      <c r="I274" s="33"/>
      <c r="J274" s="15">
        <f t="shared" si="45"/>
        <v>888.9</v>
      </c>
      <c r="K274" s="15">
        <f>SUM(K275)</f>
        <v>888.9</v>
      </c>
      <c r="L274" s="544"/>
      <c r="M274" s="545">
        <f aca="true" t="shared" si="46" ref="M274:M341">J274*100/G274</f>
        <v>99.54087346024636</v>
      </c>
      <c r="N274" s="545">
        <f aca="true" t="shared" si="47" ref="N274:N340">K274*100/H274</f>
        <v>99.54087346024636</v>
      </c>
      <c r="O274" s="545"/>
    </row>
    <row r="275" spans="1:15" ht="23.25" customHeight="1">
      <c r="A275" s="12" t="s">
        <v>763</v>
      </c>
      <c r="B275" s="13" t="s">
        <v>760</v>
      </c>
      <c r="C275" s="13">
        <v>13</v>
      </c>
      <c r="D275" s="13" t="s">
        <v>466</v>
      </c>
      <c r="E275" s="13" t="s">
        <v>764</v>
      </c>
      <c r="F275" s="13" t="s">
        <v>607</v>
      </c>
      <c r="G275" s="15">
        <f t="shared" si="43"/>
        <v>893</v>
      </c>
      <c r="H275" s="15">
        <v>893</v>
      </c>
      <c r="I275" s="33"/>
      <c r="J275" s="15">
        <f t="shared" si="45"/>
        <v>888.9</v>
      </c>
      <c r="K275" s="15">
        <f>SUM('Анал.табл.'!J409)</f>
        <v>888.9</v>
      </c>
      <c r="L275" s="544"/>
      <c r="M275" s="545">
        <f t="shared" si="46"/>
        <v>99.54087346024636</v>
      </c>
      <c r="N275" s="545">
        <f t="shared" si="47"/>
        <v>99.54087346024636</v>
      </c>
      <c r="O275" s="545"/>
    </row>
    <row r="276" spans="1:15" ht="26.25" customHeight="1">
      <c r="A276" s="16" t="s">
        <v>765</v>
      </c>
      <c r="B276" s="17" t="s">
        <v>766</v>
      </c>
      <c r="C276" s="17"/>
      <c r="D276" s="17"/>
      <c r="E276" s="17"/>
      <c r="F276" s="17"/>
      <c r="G276" s="550">
        <f>SUM(G288+G348+G281+G277)</f>
        <v>1262996.9</v>
      </c>
      <c r="H276" s="19">
        <f>SUM(H288+H348+H281+H277)</f>
        <v>580812.2000000001</v>
      </c>
      <c r="I276" s="70">
        <f>SUM(I288+I348+I281)</f>
        <v>682184.7</v>
      </c>
      <c r="J276" s="550">
        <f>SUM(J288+J348+J281+J277)</f>
        <v>859137.7000000001</v>
      </c>
      <c r="K276" s="19">
        <f>SUM(K288+K348+K281+K277)</f>
        <v>421789.1</v>
      </c>
      <c r="L276" s="70">
        <f>SUM(L288+L348+L281)</f>
        <v>437348.6000000001</v>
      </c>
      <c r="M276" s="543">
        <f t="shared" si="46"/>
        <v>68.02373782548477</v>
      </c>
      <c r="N276" s="543">
        <f t="shared" si="47"/>
        <v>72.6205647884118</v>
      </c>
      <c r="O276" s="543">
        <f aca="true" t="shared" si="48" ref="O276:O341">L276*100/I276</f>
        <v>64.10999836261354</v>
      </c>
    </row>
    <row r="277" spans="1:15" ht="26.25" customHeight="1">
      <c r="A277" s="12" t="s">
        <v>545</v>
      </c>
      <c r="B277" s="13" t="s">
        <v>766</v>
      </c>
      <c r="C277" s="13" t="s">
        <v>469</v>
      </c>
      <c r="D277" s="13"/>
      <c r="E277" s="13"/>
      <c r="F277" s="13"/>
      <c r="G277" s="15">
        <f>SUM(H277:I277)</f>
        <v>233.9</v>
      </c>
      <c r="H277" s="14">
        <f>SUM(H280)</f>
        <v>233.9</v>
      </c>
      <c r="I277" s="73">
        <v>0</v>
      </c>
      <c r="J277" s="15">
        <f aca="true" t="shared" si="49" ref="J277:J283">SUM(K277:L277)</f>
        <v>142.1</v>
      </c>
      <c r="K277" s="14">
        <f>SUM(K280)</f>
        <v>142.1</v>
      </c>
      <c r="L277" s="73">
        <v>0</v>
      </c>
      <c r="M277" s="545">
        <f t="shared" si="46"/>
        <v>60.75245831551945</v>
      </c>
      <c r="N277" s="545">
        <f t="shared" si="47"/>
        <v>60.75245831551945</v>
      </c>
      <c r="O277" s="545"/>
    </row>
    <row r="278" spans="1:15" ht="26.25" customHeight="1">
      <c r="A278" s="25" t="s">
        <v>546</v>
      </c>
      <c r="B278" s="13" t="s">
        <v>766</v>
      </c>
      <c r="C278" s="13" t="s">
        <v>469</v>
      </c>
      <c r="D278" s="13" t="s">
        <v>468</v>
      </c>
      <c r="E278" s="13"/>
      <c r="F278" s="13"/>
      <c r="G278" s="15">
        <f>SUM(H278:I278)</f>
        <v>233.9</v>
      </c>
      <c r="H278" s="14">
        <f>SUM(H279)</f>
        <v>233.9</v>
      </c>
      <c r="I278" s="73"/>
      <c r="J278" s="15">
        <f t="shared" si="49"/>
        <v>142.1</v>
      </c>
      <c r="K278" s="14">
        <f>SUM(K279)</f>
        <v>142.1</v>
      </c>
      <c r="L278" s="73"/>
      <c r="M278" s="545">
        <f t="shared" si="46"/>
        <v>60.75245831551945</v>
      </c>
      <c r="N278" s="545">
        <f t="shared" si="47"/>
        <v>60.75245831551945</v>
      </c>
      <c r="O278" s="545"/>
    </row>
    <row r="279" spans="1:15" ht="26.25" customHeight="1">
      <c r="A279" s="25" t="s">
        <v>626</v>
      </c>
      <c r="B279" s="13" t="s">
        <v>766</v>
      </c>
      <c r="C279" s="13" t="s">
        <v>469</v>
      </c>
      <c r="D279" s="13" t="s">
        <v>468</v>
      </c>
      <c r="E279" s="13" t="s">
        <v>681</v>
      </c>
      <c r="F279" s="13"/>
      <c r="G279" s="15">
        <f>SUM(H279:I279)</f>
        <v>233.9</v>
      </c>
      <c r="H279" s="14">
        <f>SUM(H280)</f>
        <v>233.9</v>
      </c>
      <c r="I279" s="73"/>
      <c r="J279" s="15">
        <f t="shared" si="49"/>
        <v>142.1</v>
      </c>
      <c r="K279" s="14">
        <f>SUM(K280)</f>
        <v>142.1</v>
      </c>
      <c r="L279" s="73"/>
      <c r="M279" s="545">
        <f t="shared" si="46"/>
        <v>60.75245831551945</v>
      </c>
      <c r="N279" s="545">
        <f t="shared" si="47"/>
        <v>60.75245831551945</v>
      </c>
      <c r="O279" s="545"/>
    </row>
    <row r="280" spans="1:15" ht="63" customHeight="1">
      <c r="A280" s="12" t="s">
        <v>627</v>
      </c>
      <c r="B280" s="13" t="s">
        <v>766</v>
      </c>
      <c r="C280" s="13" t="s">
        <v>469</v>
      </c>
      <c r="D280" s="13" t="s">
        <v>468</v>
      </c>
      <c r="E280" s="13" t="s">
        <v>681</v>
      </c>
      <c r="F280" s="13" t="s">
        <v>603</v>
      </c>
      <c r="G280" s="15">
        <f>SUM(H280:I280)</f>
        <v>233.9</v>
      </c>
      <c r="H280" s="14">
        <v>233.9</v>
      </c>
      <c r="I280" s="551"/>
      <c r="J280" s="15">
        <f t="shared" si="49"/>
        <v>142.1</v>
      </c>
      <c r="K280" s="14">
        <f>SUM('Анал.табл.'!J49+'Анал.табл.'!J51)</f>
        <v>142.1</v>
      </c>
      <c r="L280" s="551"/>
      <c r="M280" s="545">
        <f t="shared" si="46"/>
        <v>60.75245831551945</v>
      </c>
      <c r="N280" s="545">
        <f t="shared" si="47"/>
        <v>60.75245831551945</v>
      </c>
      <c r="O280" s="545"/>
    </row>
    <row r="281" spans="1:15" ht="22.5" customHeight="1">
      <c r="A281" s="12" t="s">
        <v>547</v>
      </c>
      <c r="B281" s="13" t="s">
        <v>766</v>
      </c>
      <c r="C281" s="13" t="s">
        <v>495</v>
      </c>
      <c r="D281" s="13"/>
      <c r="E281" s="17"/>
      <c r="F281" s="17"/>
      <c r="G281" s="15">
        <f>SUM(H281:I281)</f>
        <v>5468.099999999999</v>
      </c>
      <c r="H281" s="15">
        <f>SUM(H282+H285)</f>
        <v>73.7</v>
      </c>
      <c r="I281" s="552">
        <f>SUM(I282)</f>
        <v>5394.4</v>
      </c>
      <c r="J281" s="15">
        <f t="shared" si="49"/>
        <v>1455</v>
      </c>
      <c r="K281" s="15">
        <f>SUM(K282+K285)</f>
        <v>0</v>
      </c>
      <c r="L281" s="552">
        <f>SUM(L282)</f>
        <v>1455</v>
      </c>
      <c r="M281" s="545">
        <f t="shared" si="46"/>
        <v>26.60887694080211</v>
      </c>
      <c r="N281" s="545">
        <f t="shared" si="47"/>
        <v>0</v>
      </c>
      <c r="O281" s="545">
        <f t="shared" si="48"/>
        <v>26.97241583864749</v>
      </c>
    </row>
    <row r="282" spans="1:15" ht="25.5" customHeight="1">
      <c r="A282" s="27" t="s">
        <v>301</v>
      </c>
      <c r="B282" s="13" t="s">
        <v>766</v>
      </c>
      <c r="C282" s="13" t="s">
        <v>495</v>
      </c>
      <c r="D282" s="13" t="s">
        <v>466</v>
      </c>
      <c r="E282" s="17"/>
      <c r="F282" s="17"/>
      <c r="G282" s="15">
        <f t="shared" si="43"/>
        <v>5394.4</v>
      </c>
      <c r="H282" s="15"/>
      <c r="I282" s="552">
        <f>SUM(I283:I284)</f>
        <v>5394.4</v>
      </c>
      <c r="J282" s="15">
        <f t="shared" si="49"/>
        <v>1455</v>
      </c>
      <c r="K282" s="15"/>
      <c r="L282" s="552">
        <f>SUM(L283:L284)</f>
        <v>1455</v>
      </c>
      <c r="M282" s="545">
        <f t="shared" si="46"/>
        <v>26.97241583864749</v>
      </c>
      <c r="N282" s="545"/>
      <c r="O282" s="545">
        <f t="shared" si="48"/>
        <v>26.97241583864749</v>
      </c>
    </row>
    <row r="283" spans="1:15" ht="38.25" customHeight="1">
      <c r="A283" s="27" t="s">
        <v>767</v>
      </c>
      <c r="B283" s="13" t="s">
        <v>766</v>
      </c>
      <c r="C283" s="13" t="s">
        <v>495</v>
      </c>
      <c r="D283" s="13" t="s">
        <v>466</v>
      </c>
      <c r="E283" s="13" t="s">
        <v>637</v>
      </c>
      <c r="F283" s="13" t="s">
        <v>633</v>
      </c>
      <c r="G283" s="15">
        <f t="shared" si="43"/>
        <v>5044.4</v>
      </c>
      <c r="H283" s="547"/>
      <c r="I283" s="552">
        <v>5044.4</v>
      </c>
      <c r="J283" s="15">
        <f t="shared" si="49"/>
        <v>1226.3</v>
      </c>
      <c r="K283" s="547"/>
      <c r="L283" s="552">
        <v>1226.3</v>
      </c>
      <c r="M283" s="545">
        <f t="shared" si="46"/>
        <v>24.310126080405997</v>
      </c>
      <c r="N283" s="545"/>
      <c r="O283" s="545">
        <f t="shared" si="48"/>
        <v>24.310126080405997</v>
      </c>
    </row>
    <row r="284" spans="1:15" ht="39.75" customHeight="1">
      <c r="A284" s="27" t="s">
        <v>768</v>
      </c>
      <c r="B284" s="13" t="s">
        <v>766</v>
      </c>
      <c r="C284" s="13" t="s">
        <v>495</v>
      </c>
      <c r="D284" s="13" t="s">
        <v>466</v>
      </c>
      <c r="E284" s="13" t="s">
        <v>769</v>
      </c>
      <c r="F284" s="13" t="s">
        <v>633</v>
      </c>
      <c r="G284" s="15">
        <f>SUM(I284)</f>
        <v>350</v>
      </c>
      <c r="H284" s="547"/>
      <c r="I284" s="552">
        <v>350</v>
      </c>
      <c r="J284" s="15">
        <f>SUM(L284)</f>
        <v>228.7</v>
      </c>
      <c r="K284" s="547"/>
      <c r="L284" s="552">
        <v>228.7</v>
      </c>
      <c r="M284" s="545">
        <f t="shared" si="46"/>
        <v>65.34285714285714</v>
      </c>
      <c r="N284" s="545"/>
      <c r="O284" s="545">
        <f t="shared" si="48"/>
        <v>65.34285714285714</v>
      </c>
    </row>
    <row r="285" spans="1:15" ht="25.5" customHeight="1">
      <c r="A285" s="25" t="s">
        <v>308</v>
      </c>
      <c r="B285" s="13" t="s">
        <v>766</v>
      </c>
      <c r="C285" s="13" t="s">
        <v>495</v>
      </c>
      <c r="D285" s="13">
        <v>10</v>
      </c>
      <c r="E285" s="13"/>
      <c r="F285" s="13"/>
      <c r="G285" s="15">
        <f t="shared" si="43"/>
        <v>73.7</v>
      </c>
      <c r="H285" s="15">
        <f>SUM(H286)</f>
        <v>73.7</v>
      </c>
      <c r="I285" s="552"/>
      <c r="J285" s="15">
        <f>SUM(K285:L285)</f>
        <v>0</v>
      </c>
      <c r="K285" s="15">
        <f>SUM(K286)</f>
        <v>0</v>
      </c>
      <c r="L285" s="552"/>
      <c r="M285" s="545">
        <f t="shared" si="46"/>
        <v>0</v>
      </c>
      <c r="N285" s="545">
        <f t="shared" si="47"/>
        <v>0</v>
      </c>
      <c r="O285" s="545"/>
    </row>
    <row r="286" spans="1:15" ht="24" customHeight="1">
      <c r="A286" s="12" t="s">
        <v>643</v>
      </c>
      <c r="B286" s="13" t="s">
        <v>766</v>
      </c>
      <c r="C286" s="13" t="s">
        <v>495</v>
      </c>
      <c r="D286" s="13">
        <v>10</v>
      </c>
      <c r="E286" s="13" t="s">
        <v>681</v>
      </c>
      <c r="F286" s="13"/>
      <c r="G286" s="15">
        <f t="shared" si="43"/>
        <v>73.7</v>
      </c>
      <c r="H286" s="15">
        <f>SUM(H287)</f>
        <v>73.7</v>
      </c>
      <c r="I286" s="552"/>
      <c r="J286" s="15">
        <f>SUM(K286:L286)</f>
        <v>0</v>
      </c>
      <c r="K286" s="15">
        <f>SUM(K287)</f>
        <v>0</v>
      </c>
      <c r="L286" s="552"/>
      <c r="M286" s="545">
        <f t="shared" si="46"/>
        <v>0</v>
      </c>
      <c r="N286" s="545">
        <f t="shared" si="47"/>
        <v>0</v>
      </c>
      <c r="O286" s="545"/>
    </row>
    <row r="287" spans="1:15" ht="22.5" customHeight="1">
      <c r="A287" s="12" t="s">
        <v>505</v>
      </c>
      <c r="B287" s="13" t="s">
        <v>766</v>
      </c>
      <c r="C287" s="13" t="s">
        <v>495</v>
      </c>
      <c r="D287" s="13">
        <v>10</v>
      </c>
      <c r="E287" s="13" t="s">
        <v>681</v>
      </c>
      <c r="F287" s="13" t="s">
        <v>603</v>
      </c>
      <c r="G287" s="15">
        <f t="shared" si="43"/>
        <v>73.7</v>
      </c>
      <c r="H287" s="15">
        <v>73.7</v>
      </c>
      <c r="I287" s="33"/>
      <c r="J287" s="15">
        <f>SUM(K287:L287)</f>
        <v>0</v>
      </c>
      <c r="K287" s="15"/>
      <c r="L287" s="33"/>
      <c r="M287" s="545">
        <f t="shared" si="46"/>
        <v>0</v>
      </c>
      <c r="N287" s="545">
        <f t="shared" si="47"/>
        <v>0</v>
      </c>
      <c r="O287" s="545"/>
    </row>
    <row r="288" spans="1:15" ht="24.75" customHeight="1">
      <c r="A288" s="12" t="s">
        <v>549</v>
      </c>
      <c r="B288" s="13" t="s">
        <v>766</v>
      </c>
      <c r="C288" s="13" t="s">
        <v>378</v>
      </c>
      <c r="D288" s="13"/>
      <c r="E288" s="13"/>
      <c r="F288" s="13"/>
      <c r="G288" s="15">
        <f t="shared" si="43"/>
        <v>1227161.9</v>
      </c>
      <c r="H288" s="15">
        <f>SUM(H289+H296+H316+H328)</f>
        <v>580504.6000000001</v>
      </c>
      <c r="I288" s="33">
        <f>SUM(I289+I296+I316+I328)</f>
        <v>646657.2999999999</v>
      </c>
      <c r="J288" s="15">
        <f aca="true" t="shared" si="50" ref="J288:J295">SUM(K288:L288)</f>
        <v>842971.1000000001</v>
      </c>
      <c r="K288" s="15">
        <f>SUM(K289+K296+K316+K328)</f>
        <v>421647</v>
      </c>
      <c r="L288" s="33">
        <f>SUM(L289+L296+L316+L328)</f>
        <v>421324.1000000001</v>
      </c>
      <c r="M288" s="545">
        <f t="shared" si="46"/>
        <v>68.69273728266826</v>
      </c>
      <c r="N288" s="545">
        <f t="shared" si="47"/>
        <v>72.63456654779306</v>
      </c>
      <c r="O288" s="545">
        <f t="shared" si="48"/>
        <v>65.15415506791621</v>
      </c>
    </row>
    <row r="289" spans="1:15" ht="24.75" customHeight="1">
      <c r="A289" s="12" t="s">
        <v>332</v>
      </c>
      <c r="B289" s="13" t="s">
        <v>766</v>
      </c>
      <c r="C289" s="13" t="s">
        <v>378</v>
      </c>
      <c r="D289" s="13" t="s">
        <v>466</v>
      </c>
      <c r="E289" s="13"/>
      <c r="F289" s="13"/>
      <c r="G289" s="15">
        <f t="shared" si="43"/>
        <v>363720.9</v>
      </c>
      <c r="H289" s="15">
        <f>SUM(H290+H292+H294)</f>
        <v>354980.9</v>
      </c>
      <c r="I289" s="33">
        <f>SUM(I290+I292)</f>
        <v>8740</v>
      </c>
      <c r="J289" s="15">
        <f t="shared" si="50"/>
        <v>260018.90000000002</v>
      </c>
      <c r="K289" s="15">
        <f>SUM(K290+K292+K294)</f>
        <v>252469.7</v>
      </c>
      <c r="L289" s="33">
        <f>SUM(L290+L292)</f>
        <v>7549.2</v>
      </c>
      <c r="M289" s="545">
        <f t="shared" si="46"/>
        <v>71.48857819278464</v>
      </c>
      <c r="N289" s="545">
        <f t="shared" si="47"/>
        <v>71.12205191884972</v>
      </c>
      <c r="O289" s="545">
        <f t="shared" si="48"/>
        <v>86.37528604118994</v>
      </c>
    </row>
    <row r="290" spans="1:15" ht="24.75" customHeight="1">
      <c r="A290" s="12" t="s">
        <v>770</v>
      </c>
      <c r="B290" s="13" t="s">
        <v>766</v>
      </c>
      <c r="C290" s="13" t="s">
        <v>378</v>
      </c>
      <c r="D290" s="13" t="s">
        <v>466</v>
      </c>
      <c r="E290" s="13">
        <v>4200000</v>
      </c>
      <c r="F290" s="13"/>
      <c r="G290" s="15">
        <f t="shared" si="43"/>
        <v>353120.9</v>
      </c>
      <c r="H290" s="15">
        <f>SUM(H291)</f>
        <v>349680.9</v>
      </c>
      <c r="I290" s="33">
        <f>SUM(I291)</f>
        <v>3440</v>
      </c>
      <c r="J290" s="15">
        <f t="shared" si="50"/>
        <v>250902.5</v>
      </c>
      <c r="K290" s="15">
        <f>SUM(K291)</f>
        <v>248534.7</v>
      </c>
      <c r="L290" s="33">
        <f>SUM(L291)</f>
        <v>2367.8</v>
      </c>
      <c r="M290" s="545">
        <f t="shared" si="46"/>
        <v>71.05286036595398</v>
      </c>
      <c r="N290" s="545">
        <f t="shared" si="47"/>
        <v>71.07471411792865</v>
      </c>
      <c r="O290" s="545">
        <f t="shared" si="48"/>
        <v>68.83139534883722</v>
      </c>
    </row>
    <row r="291" spans="1:15" ht="25.5" customHeight="1">
      <c r="A291" s="12" t="s">
        <v>683</v>
      </c>
      <c r="B291" s="13" t="s">
        <v>766</v>
      </c>
      <c r="C291" s="13" t="s">
        <v>378</v>
      </c>
      <c r="D291" s="13" t="s">
        <v>466</v>
      </c>
      <c r="E291" s="13">
        <v>4209900</v>
      </c>
      <c r="F291" s="13" t="s">
        <v>633</v>
      </c>
      <c r="G291" s="15">
        <f t="shared" si="43"/>
        <v>353120.9</v>
      </c>
      <c r="H291" s="15">
        <v>349680.9</v>
      </c>
      <c r="I291" s="33">
        <v>3440</v>
      </c>
      <c r="J291" s="15">
        <f t="shared" si="50"/>
        <v>250902.5</v>
      </c>
      <c r="K291" s="15">
        <f>SUM('Анал.табл.'!J160:J171)</f>
        <v>248534.7</v>
      </c>
      <c r="L291" s="33">
        <f>SUM('Анал.табл.'!K160:K171)</f>
        <v>2367.8</v>
      </c>
      <c r="M291" s="545">
        <f t="shared" si="46"/>
        <v>71.05286036595398</v>
      </c>
      <c r="N291" s="545">
        <f t="shared" si="47"/>
        <v>71.07471411792865</v>
      </c>
      <c r="O291" s="545">
        <f t="shared" si="48"/>
        <v>68.83139534883722</v>
      </c>
    </row>
    <row r="292" spans="1:15" ht="23.25" customHeight="1">
      <c r="A292" s="12" t="s">
        <v>634</v>
      </c>
      <c r="B292" s="13" t="s">
        <v>766</v>
      </c>
      <c r="C292" s="13" t="s">
        <v>378</v>
      </c>
      <c r="D292" s="13" t="s">
        <v>466</v>
      </c>
      <c r="E292" s="13" t="s">
        <v>635</v>
      </c>
      <c r="F292" s="13"/>
      <c r="G292" s="15">
        <f t="shared" si="43"/>
        <v>5300</v>
      </c>
      <c r="H292" s="15">
        <f>SUM(H293)</f>
        <v>0</v>
      </c>
      <c r="I292" s="33">
        <f>SUM(I293)</f>
        <v>5300</v>
      </c>
      <c r="J292" s="15">
        <f t="shared" si="50"/>
        <v>5181.4</v>
      </c>
      <c r="K292" s="15">
        <f>SUM(K293)</f>
        <v>0</v>
      </c>
      <c r="L292" s="33">
        <f>SUM(L293)</f>
        <v>5181.4</v>
      </c>
      <c r="M292" s="545">
        <f t="shared" si="46"/>
        <v>97.76226415094338</v>
      </c>
      <c r="N292" s="545"/>
      <c r="O292" s="545">
        <f t="shared" si="48"/>
        <v>97.76226415094338</v>
      </c>
    </row>
    <row r="293" spans="1:15" ht="42" customHeight="1">
      <c r="A293" s="12" t="s">
        <v>677</v>
      </c>
      <c r="B293" s="13" t="s">
        <v>766</v>
      </c>
      <c r="C293" s="13" t="s">
        <v>378</v>
      </c>
      <c r="D293" s="13" t="s">
        <v>466</v>
      </c>
      <c r="E293" s="13">
        <v>5225602</v>
      </c>
      <c r="F293" s="13" t="s">
        <v>633</v>
      </c>
      <c r="G293" s="15">
        <f t="shared" si="43"/>
        <v>5300</v>
      </c>
      <c r="H293" s="15"/>
      <c r="I293" s="33">
        <v>5300</v>
      </c>
      <c r="J293" s="15">
        <f t="shared" si="50"/>
        <v>5181.4</v>
      </c>
      <c r="K293" s="15"/>
      <c r="L293" s="33">
        <f>SUM('Анал.табл.'!K176:K184)</f>
        <v>5181.4</v>
      </c>
      <c r="M293" s="545">
        <f t="shared" si="46"/>
        <v>97.76226415094338</v>
      </c>
      <c r="N293" s="545"/>
      <c r="O293" s="545">
        <f t="shared" si="48"/>
        <v>97.76226415094338</v>
      </c>
    </row>
    <row r="294" spans="1:15" ht="27.75" customHeight="1">
      <c r="A294" s="12" t="s">
        <v>626</v>
      </c>
      <c r="B294" s="13" t="s">
        <v>766</v>
      </c>
      <c r="C294" s="13" t="s">
        <v>378</v>
      </c>
      <c r="D294" s="13" t="s">
        <v>466</v>
      </c>
      <c r="E294" s="13" t="s">
        <v>681</v>
      </c>
      <c r="F294" s="13"/>
      <c r="G294" s="15">
        <f t="shared" si="43"/>
        <v>5300</v>
      </c>
      <c r="H294" s="15">
        <f>SUM(H295)</f>
        <v>5300</v>
      </c>
      <c r="I294" s="33"/>
      <c r="J294" s="15">
        <f t="shared" si="50"/>
        <v>3935</v>
      </c>
      <c r="K294" s="15">
        <f>SUM(K295)</f>
        <v>3935</v>
      </c>
      <c r="L294" s="33"/>
      <c r="M294" s="545">
        <f t="shared" si="46"/>
        <v>74.24528301886792</v>
      </c>
      <c r="N294" s="545">
        <f t="shared" si="47"/>
        <v>74.24528301886792</v>
      </c>
      <c r="O294" s="545"/>
    </row>
    <row r="295" spans="1:15" ht="39.75" customHeight="1">
      <c r="A295" s="12" t="s">
        <v>677</v>
      </c>
      <c r="B295" s="13" t="s">
        <v>766</v>
      </c>
      <c r="C295" s="13" t="s">
        <v>378</v>
      </c>
      <c r="D295" s="13" t="s">
        <v>466</v>
      </c>
      <c r="E295" s="13" t="s">
        <v>681</v>
      </c>
      <c r="F295" s="13" t="s">
        <v>633</v>
      </c>
      <c r="G295" s="15">
        <f t="shared" si="43"/>
        <v>5300</v>
      </c>
      <c r="H295" s="15">
        <v>5300</v>
      </c>
      <c r="I295" s="33"/>
      <c r="J295" s="15">
        <f t="shared" si="50"/>
        <v>3935</v>
      </c>
      <c r="K295" s="15">
        <f>SUM('Анал.табл.'!J176:J184)</f>
        <v>3935</v>
      </c>
      <c r="L295" s="33"/>
      <c r="M295" s="545">
        <f t="shared" si="46"/>
        <v>74.24528301886792</v>
      </c>
      <c r="N295" s="545">
        <f t="shared" si="47"/>
        <v>74.24528301886792</v>
      </c>
      <c r="O295" s="545"/>
    </row>
    <row r="296" spans="1:15" ht="23.25" customHeight="1">
      <c r="A296" s="12" t="s">
        <v>341</v>
      </c>
      <c r="B296" s="13" t="s">
        <v>766</v>
      </c>
      <c r="C296" s="13" t="s">
        <v>378</v>
      </c>
      <c r="D296" s="13" t="s">
        <v>468</v>
      </c>
      <c r="E296" s="13"/>
      <c r="F296" s="13"/>
      <c r="G296" s="15">
        <f t="shared" si="43"/>
        <v>677228.4</v>
      </c>
      <c r="H296" s="15">
        <f>SUM(H297+H300+H305+H312)</f>
        <v>98878.4</v>
      </c>
      <c r="I296" s="33">
        <f>SUM(I297+I300+I305)</f>
        <v>578350</v>
      </c>
      <c r="J296" s="15">
        <f aca="true" t="shared" si="51" ref="J296:J315">SUM(K296:L296)</f>
        <v>444418.1000000001</v>
      </c>
      <c r="K296" s="15">
        <f>SUM(K297+K300+K305+K312)</f>
        <v>68744.4</v>
      </c>
      <c r="L296" s="33">
        <f>SUM(L297+L300+L305)</f>
        <v>375673.70000000007</v>
      </c>
      <c r="M296" s="545">
        <f t="shared" si="46"/>
        <v>65.62307487400116</v>
      </c>
      <c r="N296" s="545">
        <f t="shared" si="47"/>
        <v>69.52418323921098</v>
      </c>
      <c r="O296" s="545">
        <f t="shared" si="48"/>
        <v>64.9561165384283</v>
      </c>
    </row>
    <row r="297" spans="1:15" ht="23.25" customHeight="1">
      <c r="A297" s="12" t="s">
        <v>771</v>
      </c>
      <c r="B297" s="13" t="s">
        <v>766</v>
      </c>
      <c r="C297" s="13" t="s">
        <v>378</v>
      </c>
      <c r="D297" s="13" t="s">
        <v>468</v>
      </c>
      <c r="E297" s="13">
        <v>4210000</v>
      </c>
      <c r="F297" s="13"/>
      <c r="G297" s="15">
        <f t="shared" si="43"/>
        <v>649870.7</v>
      </c>
      <c r="H297" s="15">
        <f>SUM(H298:H299)</f>
        <v>90427.59999999999</v>
      </c>
      <c r="I297" s="33">
        <f>SUM(I298:I299)</f>
        <v>559443.1</v>
      </c>
      <c r="J297" s="15">
        <f t="shared" si="51"/>
        <v>422823.9</v>
      </c>
      <c r="K297" s="15">
        <f>SUM(K298:K299)</f>
        <v>62224.5</v>
      </c>
      <c r="L297" s="33">
        <f>SUM(L298:L299)</f>
        <v>360599.4</v>
      </c>
      <c r="M297" s="545">
        <f t="shared" si="46"/>
        <v>65.06277325628007</v>
      </c>
      <c r="N297" s="545">
        <f t="shared" si="47"/>
        <v>68.81140271333089</v>
      </c>
      <c r="O297" s="545">
        <f t="shared" si="48"/>
        <v>64.45685003532978</v>
      </c>
    </row>
    <row r="298" spans="1:15" ht="19.5" customHeight="1">
      <c r="A298" s="12" t="s">
        <v>683</v>
      </c>
      <c r="B298" s="13" t="s">
        <v>766</v>
      </c>
      <c r="C298" s="13" t="s">
        <v>378</v>
      </c>
      <c r="D298" s="13" t="s">
        <v>468</v>
      </c>
      <c r="E298" s="13">
        <v>4219900</v>
      </c>
      <c r="F298" s="13" t="s">
        <v>633</v>
      </c>
      <c r="G298" s="15">
        <f t="shared" si="43"/>
        <v>574436.9</v>
      </c>
      <c r="H298" s="15">
        <v>77914.9</v>
      </c>
      <c r="I298" s="71">
        <v>496522</v>
      </c>
      <c r="J298" s="15">
        <f t="shared" si="51"/>
        <v>364807.7</v>
      </c>
      <c r="K298" s="15">
        <f>SUM('Анал.табл.'!J189:J195)</f>
        <v>52668.5</v>
      </c>
      <c r="L298" s="71">
        <v>312139.2</v>
      </c>
      <c r="M298" s="545">
        <f t="shared" si="46"/>
        <v>63.50701008239547</v>
      </c>
      <c r="N298" s="545">
        <f t="shared" si="47"/>
        <v>67.59746852014185</v>
      </c>
      <c r="O298" s="545">
        <f t="shared" si="48"/>
        <v>62.86512984318922</v>
      </c>
    </row>
    <row r="299" spans="1:15" ht="22.5" customHeight="1">
      <c r="A299" s="12" t="s">
        <v>702</v>
      </c>
      <c r="B299" s="13" t="s">
        <v>766</v>
      </c>
      <c r="C299" s="13" t="s">
        <v>378</v>
      </c>
      <c r="D299" s="13" t="s">
        <v>468</v>
      </c>
      <c r="E299" s="13">
        <v>4219900</v>
      </c>
      <c r="F299" s="13" t="s">
        <v>703</v>
      </c>
      <c r="G299" s="15">
        <f t="shared" si="43"/>
        <v>75433.8</v>
      </c>
      <c r="H299" s="15">
        <v>12512.7</v>
      </c>
      <c r="I299" s="71">
        <v>62921.1</v>
      </c>
      <c r="J299" s="15">
        <f t="shared" si="51"/>
        <v>58016.2</v>
      </c>
      <c r="K299" s="15">
        <f>SUM('Анал.табл.'!J207)</f>
        <v>9556</v>
      </c>
      <c r="L299" s="71">
        <v>48460.2</v>
      </c>
      <c r="M299" s="545">
        <f t="shared" si="46"/>
        <v>76.91008539938329</v>
      </c>
      <c r="N299" s="545">
        <f t="shared" si="47"/>
        <v>76.37040766581153</v>
      </c>
      <c r="O299" s="545">
        <f t="shared" si="48"/>
        <v>77.0174075151261</v>
      </c>
    </row>
    <row r="300" spans="1:15" ht="22.5" customHeight="1">
      <c r="A300" s="12" t="s">
        <v>772</v>
      </c>
      <c r="B300" s="13" t="s">
        <v>766</v>
      </c>
      <c r="C300" s="13" t="s">
        <v>378</v>
      </c>
      <c r="D300" s="13" t="s">
        <v>468</v>
      </c>
      <c r="E300" s="13">
        <v>5200900</v>
      </c>
      <c r="F300" s="13"/>
      <c r="G300" s="15">
        <f t="shared" si="43"/>
        <v>10444.4</v>
      </c>
      <c r="H300" s="15"/>
      <c r="I300" s="33">
        <f>SUM(I303:I304)+I301+I302</f>
        <v>10444.4</v>
      </c>
      <c r="J300" s="15">
        <f t="shared" si="51"/>
        <v>7242.4</v>
      </c>
      <c r="K300" s="15"/>
      <c r="L300" s="33">
        <f>SUM(L303:L304)+L301+L302</f>
        <v>7242.4</v>
      </c>
      <c r="M300" s="545">
        <f t="shared" si="46"/>
        <v>69.34242273371376</v>
      </c>
      <c r="N300" s="545"/>
      <c r="O300" s="545">
        <f t="shared" si="48"/>
        <v>69.34242273371376</v>
      </c>
    </row>
    <row r="301" spans="1:15" ht="39" customHeight="1">
      <c r="A301" s="12" t="s">
        <v>773</v>
      </c>
      <c r="B301" s="13" t="s">
        <v>766</v>
      </c>
      <c r="C301" s="13" t="s">
        <v>378</v>
      </c>
      <c r="D301" s="13" t="s">
        <v>468</v>
      </c>
      <c r="E301" s="13" t="s">
        <v>774</v>
      </c>
      <c r="F301" s="13" t="s">
        <v>633</v>
      </c>
      <c r="G301" s="15">
        <f t="shared" si="43"/>
        <v>7109</v>
      </c>
      <c r="H301" s="15"/>
      <c r="I301" s="33">
        <v>7109</v>
      </c>
      <c r="J301" s="15">
        <f t="shared" si="51"/>
        <v>4482.9</v>
      </c>
      <c r="K301" s="15"/>
      <c r="L301" s="33">
        <v>4482.9</v>
      </c>
      <c r="M301" s="545">
        <f t="shared" si="46"/>
        <v>63.05950203966802</v>
      </c>
      <c r="N301" s="545"/>
      <c r="O301" s="545">
        <f t="shared" si="48"/>
        <v>63.05950203966802</v>
      </c>
    </row>
    <row r="302" spans="1:15" ht="22.5" customHeight="1">
      <c r="A302" s="12" t="s">
        <v>702</v>
      </c>
      <c r="B302" s="13" t="s">
        <v>766</v>
      </c>
      <c r="C302" s="13" t="s">
        <v>378</v>
      </c>
      <c r="D302" s="13" t="s">
        <v>468</v>
      </c>
      <c r="E302" s="13" t="s">
        <v>774</v>
      </c>
      <c r="F302" s="13" t="s">
        <v>703</v>
      </c>
      <c r="G302" s="15">
        <f t="shared" si="43"/>
        <v>1208.4</v>
      </c>
      <c r="H302" s="15"/>
      <c r="I302" s="33">
        <v>1208.4</v>
      </c>
      <c r="J302" s="15">
        <f t="shared" si="51"/>
        <v>800.3</v>
      </c>
      <c r="K302" s="15"/>
      <c r="L302" s="33">
        <v>800.3</v>
      </c>
      <c r="M302" s="545">
        <f t="shared" si="46"/>
        <v>66.22807017543859</v>
      </c>
      <c r="N302" s="545"/>
      <c r="O302" s="545">
        <f t="shared" si="48"/>
        <v>66.22807017543859</v>
      </c>
    </row>
    <row r="303" spans="1:15" ht="38.25" customHeight="1">
      <c r="A303" s="12" t="s">
        <v>775</v>
      </c>
      <c r="B303" s="13" t="s">
        <v>766</v>
      </c>
      <c r="C303" s="13" t="s">
        <v>378</v>
      </c>
      <c r="D303" s="13" t="s">
        <v>468</v>
      </c>
      <c r="E303" s="13">
        <v>5200902</v>
      </c>
      <c r="F303" s="13" t="s">
        <v>633</v>
      </c>
      <c r="G303" s="15">
        <f t="shared" si="43"/>
        <v>1896.4</v>
      </c>
      <c r="H303" s="15"/>
      <c r="I303" s="33">
        <v>1896.4</v>
      </c>
      <c r="J303" s="15">
        <f t="shared" si="51"/>
        <v>1728.6</v>
      </c>
      <c r="K303" s="15"/>
      <c r="L303" s="33">
        <v>1728.6</v>
      </c>
      <c r="M303" s="545">
        <f t="shared" si="46"/>
        <v>91.15165576882514</v>
      </c>
      <c r="N303" s="545"/>
      <c r="O303" s="545">
        <f t="shared" si="48"/>
        <v>91.15165576882514</v>
      </c>
    </row>
    <row r="304" spans="1:15" ht="24" customHeight="1">
      <c r="A304" s="12" t="s">
        <v>702</v>
      </c>
      <c r="B304" s="13" t="s">
        <v>766</v>
      </c>
      <c r="C304" s="13" t="s">
        <v>378</v>
      </c>
      <c r="D304" s="13" t="s">
        <v>468</v>
      </c>
      <c r="E304" s="13">
        <v>5200902</v>
      </c>
      <c r="F304" s="13" t="s">
        <v>703</v>
      </c>
      <c r="G304" s="15">
        <f t="shared" si="43"/>
        <v>230.6</v>
      </c>
      <c r="H304" s="15"/>
      <c r="I304" s="33">
        <v>230.6</v>
      </c>
      <c r="J304" s="15">
        <f t="shared" si="51"/>
        <v>230.6</v>
      </c>
      <c r="K304" s="15"/>
      <c r="L304" s="33">
        <v>230.6</v>
      </c>
      <c r="M304" s="545">
        <f t="shared" si="46"/>
        <v>100</v>
      </c>
      <c r="N304" s="545"/>
      <c r="O304" s="545">
        <f t="shared" si="48"/>
        <v>100</v>
      </c>
    </row>
    <row r="305" spans="1:15" ht="24.75" customHeight="1">
      <c r="A305" s="12" t="s">
        <v>634</v>
      </c>
      <c r="B305" s="13" t="s">
        <v>766</v>
      </c>
      <c r="C305" s="13" t="s">
        <v>378</v>
      </c>
      <c r="D305" s="13" t="s">
        <v>468</v>
      </c>
      <c r="E305" s="13">
        <v>5220000</v>
      </c>
      <c r="F305" s="13"/>
      <c r="G305" s="33">
        <f>SUM(G308+G309+G310+G311)</f>
        <v>16925</v>
      </c>
      <c r="H305" s="33">
        <f>SUM(H308+H309+H310+H311)</f>
        <v>0</v>
      </c>
      <c r="I305" s="33">
        <f>SUM(I308)</f>
        <v>8462.5</v>
      </c>
      <c r="J305" s="33">
        <f>SUM(J308)</f>
        <v>7831.900000000001</v>
      </c>
      <c r="K305" s="33">
        <f>SUM(K308)</f>
        <v>0</v>
      </c>
      <c r="L305" s="33">
        <f>SUM(L308)</f>
        <v>7831.900000000001</v>
      </c>
      <c r="M305" s="545">
        <f t="shared" si="46"/>
        <v>46.274150664697196</v>
      </c>
      <c r="N305" s="545"/>
      <c r="O305" s="545">
        <f t="shared" si="48"/>
        <v>92.54830132939439</v>
      </c>
    </row>
    <row r="306" spans="1:15" ht="23.25" customHeight="1" hidden="1">
      <c r="A306" s="12" t="s">
        <v>684</v>
      </c>
      <c r="B306" s="13" t="s">
        <v>766</v>
      </c>
      <c r="C306" s="13" t="s">
        <v>378</v>
      </c>
      <c r="D306" s="13" t="s">
        <v>468</v>
      </c>
      <c r="E306" s="13">
        <v>5222800</v>
      </c>
      <c r="F306" s="13" t="s">
        <v>633</v>
      </c>
      <c r="G306" s="15">
        <f t="shared" si="43"/>
        <v>0</v>
      </c>
      <c r="H306" s="15"/>
      <c r="I306" s="33">
        <f>SUM(I307)</f>
        <v>0</v>
      </c>
      <c r="J306" s="15">
        <f t="shared" si="51"/>
        <v>0</v>
      </c>
      <c r="K306" s="15"/>
      <c r="L306" s="33">
        <f>SUM(L307)</f>
        <v>0</v>
      </c>
      <c r="M306" s="545" t="e">
        <f t="shared" si="46"/>
        <v>#DIV/0!</v>
      </c>
      <c r="N306" s="545"/>
      <c r="O306" s="545" t="e">
        <f t="shared" si="48"/>
        <v>#DIV/0!</v>
      </c>
    </row>
    <row r="307" spans="1:15" ht="26.25" customHeight="1" hidden="1">
      <c r="A307" s="12" t="s">
        <v>685</v>
      </c>
      <c r="B307" s="13" t="s">
        <v>766</v>
      </c>
      <c r="C307" s="13" t="s">
        <v>378</v>
      </c>
      <c r="D307" s="13" t="s">
        <v>468</v>
      </c>
      <c r="E307" s="13">
        <v>5222801</v>
      </c>
      <c r="F307" s="13" t="s">
        <v>633</v>
      </c>
      <c r="G307" s="15">
        <f t="shared" si="43"/>
        <v>0</v>
      </c>
      <c r="H307" s="15"/>
      <c r="I307" s="33">
        <v>0</v>
      </c>
      <c r="J307" s="15">
        <f t="shared" si="51"/>
        <v>0</v>
      </c>
      <c r="K307" s="15"/>
      <c r="L307" s="33">
        <v>0</v>
      </c>
      <c r="M307" s="545" t="e">
        <f t="shared" si="46"/>
        <v>#DIV/0!</v>
      </c>
      <c r="N307" s="545"/>
      <c r="O307" s="545" t="e">
        <f t="shared" si="48"/>
        <v>#DIV/0!</v>
      </c>
    </row>
    <row r="308" spans="1:15" ht="23.25" customHeight="1">
      <c r="A308" s="12" t="s">
        <v>776</v>
      </c>
      <c r="B308" s="13" t="s">
        <v>766</v>
      </c>
      <c r="C308" s="13" t="s">
        <v>378</v>
      </c>
      <c r="D308" s="13" t="s">
        <v>468</v>
      </c>
      <c r="E308" s="13">
        <v>5225600</v>
      </c>
      <c r="F308" s="13" t="s">
        <v>633</v>
      </c>
      <c r="G308" s="15">
        <f t="shared" si="43"/>
        <v>8462.5</v>
      </c>
      <c r="H308" s="15">
        <f>SUM(H309:H310)</f>
        <v>0</v>
      </c>
      <c r="I308" s="33">
        <f>SUM(I309:I311)</f>
        <v>8462.5</v>
      </c>
      <c r="J308" s="33">
        <f>SUM(J309:J311)</f>
        <v>7831.900000000001</v>
      </c>
      <c r="K308" s="33">
        <f>SUM(K309:K311)</f>
        <v>0</v>
      </c>
      <c r="L308" s="33">
        <f>SUM(L309:L311)</f>
        <v>7831.900000000001</v>
      </c>
      <c r="M308" s="545">
        <f t="shared" si="46"/>
        <v>92.54830132939439</v>
      </c>
      <c r="N308" s="545"/>
      <c r="O308" s="545">
        <f t="shared" si="48"/>
        <v>92.54830132939439</v>
      </c>
    </row>
    <row r="309" spans="1:15" ht="24" customHeight="1">
      <c r="A309" s="12" t="s">
        <v>777</v>
      </c>
      <c r="B309" s="13" t="s">
        <v>766</v>
      </c>
      <c r="C309" s="13" t="s">
        <v>378</v>
      </c>
      <c r="D309" s="13" t="s">
        <v>468</v>
      </c>
      <c r="E309" s="13">
        <v>5225601</v>
      </c>
      <c r="F309" s="13" t="s">
        <v>633</v>
      </c>
      <c r="G309" s="15">
        <f t="shared" si="43"/>
        <v>2201.7</v>
      </c>
      <c r="H309" s="15"/>
      <c r="I309" s="33">
        <v>2201.7</v>
      </c>
      <c r="J309" s="15">
        <f t="shared" si="51"/>
        <v>1593</v>
      </c>
      <c r="K309" s="15"/>
      <c r="L309" s="33">
        <f>SUM('Анал.табл.'!K218)</f>
        <v>1593</v>
      </c>
      <c r="M309" s="545">
        <f t="shared" si="46"/>
        <v>72.35318163237498</v>
      </c>
      <c r="N309" s="545"/>
      <c r="O309" s="545">
        <f t="shared" si="48"/>
        <v>72.35318163237498</v>
      </c>
    </row>
    <row r="310" spans="1:15" ht="39" customHeight="1">
      <c r="A310" s="21" t="s">
        <v>677</v>
      </c>
      <c r="B310" s="22" t="s">
        <v>766</v>
      </c>
      <c r="C310" s="22" t="s">
        <v>378</v>
      </c>
      <c r="D310" s="22" t="s">
        <v>468</v>
      </c>
      <c r="E310" s="22">
        <v>5225602</v>
      </c>
      <c r="F310" s="22" t="s">
        <v>633</v>
      </c>
      <c r="G310" s="24">
        <f t="shared" si="43"/>
        <v>5804</v>
      </c>
      <c r="H310" s="24"/>
      <c r="I310" s="72">
        <f>SUM('Анал.табл.'!G210:G216)</f>
        <v>5804</v>
      </c>
      <c r="J310" s="24">
        <f t="shared" si="51"/>
        <v>5782.1</v>
      </c>
      <c r="K310" s="24"/>
      <c r="L310" s="72">
        <f>SUM('Анал.табл.'!K210:K216)</f>
        <v>5782.1</v>
      </c>
      <c r="M310" s="545">
        <f t="shared" si="46"/>
        <v>99.62267401791868</v>
      </c>
      <c r="N310" s="545"/>
      <c r="O310" s="545">
        <f t="shared" si="48"/>
        <v>99.62267401791868</v>
      </c>
    </row>
    <row r="311" spans="1:15" ht="39" customHeight="1">
      <c r="A311" s="21" t="s">
        <v>677</v>
      </c>
      <c r="B311" s="22" t="s">
        <v>766</v>
      </c>
      <c r="C311" s="22" t="s">
        <v>378</v>
      </c>
      <c r="D311" s="22" t="s">
        <v>468</v>
      </c>
      <c r="E311" s="22">
        <v>5225602</v>
      </c>
      <c r="F311" s="22" t="s">
        <v>703</v>
      </c>
      <c r="G311" s="24">
        <f>SUM(H311:I311)</f>
        <v>456.8</v>
      </c>
      <c r="H311" s="24"/>
      <c r="I311" s="72">
        <f>SUM('Анал.табл.'!G217)</f>
        <v>456.8</v>
      </c>
      <c r="J311" s="24">
        <f>SUM(K311:L311)</f>
        <v>456.8</v>
      </c>
      <c r="K311" s="24"/>
      <c r="L311" s="72">
        <f>SUM('Анал.табл.'!K217)</f>
        <v>456.8</v>
      </c>
      <c r="M311" s="545">
        <f>J311*100/G311</f>
        <v>100</v>
      </c>
      <c r="N311" s="545"/>
      <c r="O311" s="545">
        <f>L311*100/I311</f>
        <v>100</v>
      </c>
    </row>
    <row r="312" spans="1:15" ht="24" customHeight="1">
      <c r="A312" s="12" t="s">
        <v>626</v>
      </c>
      <c r="B312" s="13" t="s">
        <v>766</v>
      </c>
      <c r="C312" s="13" t="s">
        <v>378</v>
      </c>
      <c r="D312" s="13" t="s">
        <v>468</v>
      </c>
      <c r="E312" s="13" t="s">
        <v>681</v>
      </c>
      <c r="F312" s="13"/>
      <c r="G312" s="15">
        <f t="shared" si="43"/>
        <v>8450.8</v>
      </c>
      <c r="H312" s="15">
        <f>SUM(H313+H315+H314)</f>
        <v>8450.8</v>
      </c>
      <c r="I312" s="15">
        <f>SUM(I313+I315+I314)</f>
        <v>0</v>
      </c>
      <c r="J312" s="15">
        <f>SUM(J313+J315+J314)</f>
        <v>6519.900000000001</v>
      </c>
      <c r="K312" s="15">
        <f>SUM(K313+K315+K314)</f>
        <v>6519.900000000001</v>
      </c>
      <c r="L312" s="15">
        <f>SUM(L313+L315+L314)</f>
        <v>0</v>
      </c>
      <c r="M312" s="545">
        <f t="shared" si="46"/>
        <v>77.15127561887633</v>
      </c>
      <c r="N312" s="545">
        <f t="shared" si="47"/>
        <v>77.15127561887633</v>
      </c>
      <c r="O312" s="545"/>
    </row>
    <row r="313" spans="1:15" ht="37.5" customHeight="1">
      <c r="A313" s="12" t="s">
        <v>677</v>
      </c>
      <c r="B313" s="13" t="s">
        <v>766</v>
      </c>
      <c r="C313" s="13" t="s">
        <v>378</v>
      </c>
      <c r="D313" s="13" t="s">
        <v>468</v>
      </c>
      <c r="E313" s="13" t="s">
        <v>681</v>
      </c>
      <c r="F313" s="13" t="s">
        <v>633</v>
      </c>
      <c r="G313" s="15">
        <f t="shared" si="43"/>
        <v>5805.8</v>
      </c>
      <c r="H313" s="15">
        <f>SUM('Анал.табл.'!F210:F216)</f>
        <v>5805.8</v>
      </c>
      <c r="I313" s="33"/>
      <c r="J313" s="15">
        <f t="shared" si="51"/>
        <v>4948.6</v>
      </c>
      <c r="K313" s="15">
        <f>SUM('Анал.табл.'!J210:J216)</f>
        <v>4948.6</v>
      </c>
      <c r="L313" s="33"/>
      <c r="M313" s="545">
        <f t="shared" si="46"/>
        <v>85.23545420097145</v>
      </c>
      <c r="N313" s="545">
        <f t="shared" si="47"/>
        <v>85.23545420097145</v>
      </c>
      <c r="O313" s="545"/>
    </row>
    <row r="314" spans="1:15" ht="37.5" customHeight="1">
      <c r="A314" s="12" t="s">
        <v>677</v>
      </c>
      <c r="B314" s="13" t="s">
        <v>766</v>
      </c>
      <c r="C314" s="13" t="s">
        <v>378</v>
      </c>
      <c r="D314" s="13" t="s">
        <v>468</v>
      </c>
      <c r="E314" s="13" t="s">
        <v>681</v>
      </c>
      <c r="F314" s="13" t="s">
        <v>703</v>
      </c>
      <c r="G314" s="15">
        <f>SUM(H314:I314)</f>
        <v>455</v>
      </c>
      <c r="H314" s="15">
        <f>SUM('Анал.табл.'!F217)</f>
        <v>455</v>
      </c>
      <c r="I314" s="33"/>
      <c r="J314" s="15">
        <f>SUM(K314:L314)</f>
        <v>286.6</v>
      </c>
      <c r="K314" s="15">
        <f>SUM('Анал.табл.'!J217)</f>
        <v>286.6</v>
      </c>
      <c r="L314" s="33"/>
      <c r="M314" s="545">
        <f>J314*100/G314</f>
        <v>62.989010989011</v>
      </c>
      <c r="N314" s="545">
        <f>K314*100/H314</f>
        <v>62.989010989011</v>
      </c>
      <c r="O314" s="545"/>
    </row>
    <row r="315" spans="1:15" ht="28.5" customHeight="1">
      <c r="A315" s="12" t="s">
        <v>777</v>
      </c>
      <c r="B315" s="13" t="s">
        <v>766</v>
      </c>
      <c r="C315" s="13" t="s">
        <v>378</v>
      </c>
      <c r="D315" s="13" t="s">
        <v>468</v>
      </c>
      <c r="E315" s="13" t="s">
        <v>681</v>
      </c>
      <c r="F315" s="13" t="s">
        <v>633</v>
      </c>
      <c r="G315" s="15">
        <f t="shared" si="43"/>
        <v>2190</v>
      </c>
      <c r="H315" s="15">
        <v>2190</v>
      </c>
      <c r="I315" s="33"/>
      <c r="J315" s="15">
        <f t="shared" si="51"/>
        <v>1284.7</v>
      </c>
      <c r="K315" s="15">
        <f>SUM('Анал.табл.'!J218)</f>
        <v>1284.7</v>
      </c>
      <c r="L315" s="33"/>
      <c r="M315" s="545">
        <f t="shared" si="46"/>
        <v>58.662100456621005</v>
      </c>
      <c r="N315" s="545">
        <f t="shared" si="47"/>
        <v>58.662100456621005</v>
      </c>
      <c r="O315" s="545"/>
    </row>
    <row r="316" spans="1:15" ht="23.25" customHeight="1">
      <c r="A316" s="12" t="s">
        <v>359</v>
      </c>
      <c r="B316" s="13" t="s">
        <v>766</v>
      </c>
      <c r="C316" s="13" t="s">
        <v>378</v>
      </c>
      <c r="D316" s="13" t="s">
        <v>378</v>
      </c>
      <c r="E316" s="13"/>
      <c r="F316" s="13"/>
      <c r="G316" s="15">
        <f>SUM(H316:I316)</f>
        <v>54405.799999999996</v>
      </c>
      <c r="H316" s="15">
        <f>SUM(H317+H319+H326)</f>
        <v>41374.2</v>
      </c>
      <c r="I316" s="33">
        <f>SUM(I317+I319+I326+I322)</f>
        <v>13031.6</v>
      </c>
      <c r="J316" s="15">
        <f aca="true" t="shared" si="52" ref="J316:J321">SUM(K316:L316)</f>
        <v>44944.100000000006</v>
      </c>
      <c r="K316" s="15">
        <f>SUM(K317+K319+K326)</f>
        <v>33043.200000000004</v>
      </c>
      <c r="L316" s="33">
        <f>SUM(L317+L319+L326+L322+L324)</f>
        <v>11900.9</v>
      </c>
      <c r="M316" s="545">
        <f t="shared" si="46"/>
        <v>82.6090233026626</v>
      </c>
      <c r="N316" s="545">
        <f t="shared" si="47"/>
        <v>79.86426323650973</v>
      </c>
      <c r="O316" s="545">
        <f t="shared" si="48"/>
        <v>91.3233985082415</v>
      </c>
    </row>
    <row r="317" spans="1:15" ht="23.25" customHeight="1">
      <c r="A317" s="12" t="s">
        <v>778</v>
      </c>
      <c r="B317" s="13" t="s">
        <v>766</v>
      </c>
      <c r="C317" s="13" t="s">
        <v>378</v>
      </c>
      <c r="D317" s="13" t="s">
        <v>378</v>
      </c>
      <c r="E317" s="13">
        <v>4310000</v>
      </c>
      <c r="F317" s="13"/>
      <c r="G317" s="15">
        <f t="shared" si="43"/>
        <v>33461.6</v>
      </c>
      <c r="H317" s="15">
        <f>SUM(H318)</f>
        <v>32595.1</v>
      </c>
      <c r="I317" s="33">
        <f>SUM(I318)</f>
        <v>866.5</v>
      </c>
      <c r="J317" s="15">
        <f t="shared" si="52"/>
        <v>24703.800000000003</v>
      </c>
      <c r="K317" s="15">
        <f>SUM(K318)</f>
        <v>24428.9</v>
      </c>
      <c r="L317" s="33">
        <f>SUM(L318)</f>
        <v>274.9</v>
      </c>
      <c r="M317" s="545">
        <f t="shared" si="46"/>
        <v>73.82731250149426</v>
      </c>
      <c r="N317" s="545">
        <f t="shared" si="47"/>
        <v>74.94654104451283</v>
      </c>
      <c r="O317" s="545">
        <f t="shared" si="48"/>
        <v>31.725331794575876</v>
      </c>
    </row>
    <row r="318" spans="1:15" ht="24.75" customHeight="1">
      <c r="A318" s="25" t="s">
        <v>779</v>
      </c>
      <c r="B318" s="26" t="s">
        <v>766</v>
      </c>
      <c r="C318" s="26" t="s">
        <v>378</v>
      </c>
      <c r="D318" s="26" t="s">
        <v>378</v>
      </c>
      <c r="E318" s="26">
        <v>4310100</v>
      </c>
      <c r="F318" s="26" t="s">
        <v>633</v>
      </c>
      <c r="G318" s="14">
        <f t="shared" si="43"/>
        <v>33461.6</v>
      </c>
      <c r="H318" s="14">
        <v>32595.1</v>
      </c>
      <c r="I318" s="73">
        <v>866.5</v>
      </c>
      <c r="J318" s="14">
        <f t="shared" si="52"/>
        <v>24703.800000000003</v>
      </c>
      <c r="K318" s="14">
        <f>SUM('Анал.табл.'!J294:J295)</f>
        <v>24428.9</v>
      </c>
      <c r="L318" s="73">
        <f>SUM('Анал.табл.'!K295)</f>
        <v>274.9</v>
      </c>
      <c r="M318" s="545">
        <f t="shared" si="46"/>
        <v>73.82731250149426</v>
      </c>
      <c r="N318" s="545">
        <f t="shared" si="47"/>
        <v>74.94654104451283</v>
      </c>
      <c r="O318" s="545">
        <f t="shared" si="48"/>
        <v>31.725331794575876</v>
      </c>
    </row>
    <row r="319" spans="1:15" ht="23.25" customHeight="1">
      <c r="A319" s="12" t="s">
        <v>690</v>
      </c>
      <c r="B319" s="13" t="s">
        <v>766</v>
      </c>
      <c r="C319" s="13" t="s">
        <v>378</v>
      </c>
      <c r="D319" s="13" t="s">
        <v>378</v>
      </c>
      <c r="E319" s="13">
        <v>4320000</v>
      </c>
      <c r="F319" s="13"/>
      <c r="G319" s="15">
        <f t="shared" si="43"/>
        <v>20433.6</v>
      </c>
      <c r="H319" s="15">
        <f>SUM(H320:H321)</f>
        <v>8563.1</v>
      </c>
      <c r="I319" s="71">
        <f>SUM(I320:I321)</f>
        <v>11870.5</v>
      </c>
      <c r="J319" s="15">
        <f t="shared" si="52"/>
        <v>19863.5</v>
      </c>
      <c r="K319" s="15">
        <f>SUM(K320:K321)</f>
        <v>8412.5</v>
      </c>
      <c r="L319" s="71">
        <f>SUM(L320:L321)</f>
        <v>11451</v>
      </c>
      <c r="M319" s="545">
        <f t="shared" si="46"/>
        <v>97.20998747161539</v>
      </c>
      <c r="N319" s="545">
        <f t="shared" si="47"/>
        <v>98.2412911212061</v>
      </c>
      <c r="O319" s="545">
        <f t="shared" si="48"/>
        <v>96.46602923213007</v>
      </c>
    </row>
    <row r="320" spans="1:15" ht="24" customHeight="1">
      <c r="A320" s="12" t="s">
        <v>632</v>
      </c>
      <c r="B320" s="13" t="s">
        <v>766</v>
      </c>
      <c r="C320" s="13" t="s">
        <v>378</v>
      </c>
      <c r="D320" s="13" t="s">
        <v>378</v>
      </c>
      <c r="E320" s="13">
        <v>4320200</v>
      </c>
      <c r="F320" s="13" t="s">
        <v>633</v>
      </c>
      <c r="G320" s="15">
        <f>SUM(H320:I320)</f>
        <v>15263.7</v>
      </c>
      <c r="H320" s="15">
        <v>8150.6</v>
      </c>
      <c r="I320" s="33">
        <v>7113.1</v>
      </c>
      <c r="J320" s="15">
        <f t="shared" si="52"/>
        <v>14693.6</v>
      </c>
      <c r="K320" s="15">
        <f>SUM('Анал.табл.'!J272+'Анал.табл.'!J273+'Анал.табл.'!J274+'Анал.табл.'!J275+'Анал.табл.'!J276+'Анал.табл.'!J277+'Анал.табл.'!J278+'Анал.табл.'!J279+'Анал.табл.'!J281+'Анал.табл.'!J282)</f>
        <v>8000</v>
      </c>
      <c r="L320" s="33">
        <f>SUM('Анал.табл.'!K272)</f>
        <v>6693.6</v>
      </c>
      <c r="M320" s="545">
        <f t="shared" si="46"/>
        <v>96.26499472604938</v>
      </c>
      <c r="N320" s="545">
        <f t="shared" si="47"/>
        <v>98.15228326748951</v>
      </c>
      <c r="O320" s="545">
        <f t="shared" si="48"/>
        <v>94.1024307264062</v>
      </c>
    </row>
    <row r="321" spans="1:15" ht="22.5" customHeight="1">
      <c r="A321" s="12" t="s">
        <v>702</v>
      </c>
      <c r="B321" s="13" t="s">
        <v>766</v>
      </c>
      <c r="C321" s="13" t="s">
        <v>378</v>
      </c>
      <c r="D321" s="13" t="s">
        <v>378</v>
      </c>
      <c r="E321" s="13">
        <v>4320200</v>
      </c>
      <c r="F321" s="13" t="s">
        <v>703</v>
      </c>
      <c r="G321" s="15">
        <f t="shared" si="43"/>
        <v>5169.9</v>
      </c>
      <c r="H321" s="15">
        <v>412.5</v>
      </c>
      <c r="I321" s="33">
        <v>4757.4</v>
      </c>
      <c r="J321" s="15">
        <f t="shared" si="52"/>
        <v>5169.9</v>
      </c>
      <c r="K321" s="15">
        <f>SUM('Анал.табл.'!J280)</f>
        <v>412.5</v>
      </c>
      <c r="L321" s="33">
        <f>SUM('Анал.табл.'!K292)</f>
        <v>4757.4</v>
      </c>
      <c r="M321" s="545">
        <f t="shared" si="46"/>
        <v>100</v>
      </c>
      <c r="N321" s="545">
        <f t="shared" si="47"/>
        <v>100</v>
      </c>
      <c r="O321" s="545">
        <f t="shared" si="48"/>
        <v>100</v>
      </c>
    </row>
    <row r="322" spans="1:15" ht="22.5" customHeight="1">
      <c r="A322" s="12" t="s">
        <v>634</v>
      </c>
      <c r="B322" s="13" t="s">
        <v>766</v>
      </c>
      <c r="C322" s="13" t="s">
        <v>378</v>
      </c>
      <c r="D322" s="13" t="s">
        <v>378</v>
      </c>
      <c r="E322" s="13" t="s">
        <v>635</v>
      </c>
      <c r="F322" s="13"/>
      <c r="G322" s="33">
        <f>SUM(G323)</f>
        <v>144.6</v>
      </c>
      <c r="H322" s="15"/>
      <c r="I322" s="33">
        <f>SUM(I323+I324)</f>
        <v>294.6</v>
      </c>
      <c r="J322" s="33">
        <f>SUM(J323)</f>
        <v>144.6</v>
      </c>
      <c r="K322" s="15"/>
      <c r="L322" s="33">
        <f>SUM(L323)</f>
        <v>144.6</v>
      </c>
      <c r="M322" s="545">
        <f t="shared" si="46"/>
        <v>100</v>
      </c>
      <c r="N322" s="545"/>
      <c r="O322" s="545">
        <f t="shared" si="48"/>
        <v>49.08350305498981</v>
      </c>
    </row>
    <row r="323" spans="1:15" ht="37.5" customHeight="1">
      <c r="A323" s="20" t="s">
        <v>780</v>
      </c>
      <c r="B323" s="13" t="s">
        <v>766</v>
      </c>
      <c r="C323" s="13" t="s">
        <v>378</v>
      </c>
      <c r="D323" s="13" t="s">
        <v>378</v>
      </c>
      <c r="E323" s="13" t="s">
        <v>781</v>
      </c>
      <c r="F323" s="13" t="s">
        <v>633</v>
      </c>
      <c r="G323" s="15">
        <f>SUM(H323:I323)</f>
        <v>144.6</v>
      </c>
      <c r="H323" s="15"/>
      <c r="I323" s="33">
        <v>144.6</v>
      </c>
      <c r="J323" s="15">
        <f aca="true" t="shared" si="53" ref="J323:J328">SUM(K323:L323)</f>
        <v>144.6</v>
      </c>
      <c r="K323" s="15"/>
      <c r="L323" s="33">
        <f>SUM('Анал.табл.'!K293)</f>
        <v>144.6</v>
      </c>
      <c r="M323" s="545">
        <f t="shared" si="46"/>
        <v>100</v>
      </c>
      <c r="N323" s="545"/>
      <c r="O323" s="545">
        <f t="shared" si="48"/>
        <v>100</v>
      </c>
    </row>
    <row r="324" spans="1:15" ht="37.5" customHeight="1">
      <c r="A324" s="27" t="s">
        <v>462</v>
      </c>
      <c r="B324" s="13" t="s">
        <v>766</v>
      </c>
      <c r="C324" s="13" t="s">
        <v>378</v>
      </c>
      <c r="D324" s="13" t="s">
        <v>378</v>
      </c>
      <c r="E324" s="13" t="s">
        <v>464</v>
      </c>
      <c r="F324" s="13"/>
      <c r="G324" s="15">
        <f>SUM(H324:I324)</f>
        <v>150</v>
      </c>
      <c r="H324" s="15"/>
      <c r="I324" s="33">
        <f>I325</f>
        <v>150</v>
      </c>
      <c r="J324" s="15">
        <f t="shared" si="53"/>
        <v>30.4</v>
      </c>
      <c r="K324" s="33">
        <f>K325</f>
        <v>0</v>
      </c>
      <c r="L324" s="33">
        <f>L325</f>
        <v>30.4</v>
      </c>
      <c r="M324" s="545"/>
      <c r="N324" s="545"/>
      <c r="O324" s="545"/>
    </row>
    <row r="325" spans="1:15" ht="37.5" customHeight="1">
      <c r="A325" s="12" t="s">
        <v>463</v>
      </c>
      <c r="B325" s="13" t="s">
        <v>766</v>
      </c>
      <c r="C325" s="13" t="s">
        <v>378</v>
      </c>
      <c r="D325" s="13" t="s">
        <v>378</v>
      </c>
      <c r="E325" s="13" t="s">
        <v>464</v>
      </c>
      <c r="F325" s="13" t="s">
        <v>633</v>
      </c>
      <c r="G325" s="15">
        <f>SUM(H325:I325)</f>
        <v>150</v>
      </c>
      <c r="H325" s="15"/>
      <c r="I325" s="33">
        <v>150</v>
      </c>
      <c r="J325" s="15">
        <f t="shared" si="53"/>
        <v>30.4</v>
      </c>
      <c r="K325" s="15"/>
      <c r="L325" s="33">
        <f>SUM('Анал.табл.'!K296)</f>
        <v>30.4</v>
      </c>
      <c r="M325" s="545"/>
      <c r="N325" s="545"/>
      <c r="O325" s="545"/>
    </row>
    <row r="326" spans="1:15" ht="24" customHeight="1">
      <c r="A326" s="12" t="s">
        <v>626</v>
      </c>
      <c r="B326" s="13" t="s">
        <v>766</v>
      </c>
      <c r="C326" s="13" t="s">
        <v>378</v>
      </c>
      <c r="D326" s="13" t="s">
        <v>378</v>
      </c>
      <c r="E326" s="13">
        <v>7950000</v>
      </c>
      <c r="F326" s="13"/>
      <c r="G326" s="15">
        <f t="shared" si="43"/>
        <v>216</v>
      </c>
      <c r="H326" s="15">
        <f>SUM(H327)</f>
        <v>216</v>
      </c>
      <c r="I326" s="33"/>
      <c r="J326" s="15">
        <f t="shared" si="53"/>
        <v>201.8</v>
      </c>
      <c r="K326" s="15">
        <f>SUM(K327)</f>
        <v>201.8</v>
      </c>
      <c r="L326" s="33"/>
      <c r="M326" s="545">
        <f t="shared" si="46"/>
        <v>93.42592592592592</v>
      </c>
      <c r="N326" s="545">
        <f t="shared" si="47"/>
        <v>93.42592592592592</v>
      </c>
      <c r="O326" s="545"/>
    </row>
    <row r="327" spans="1:15" ht="38.25" customHeight="1">
      <c r="A327" s="12" t="s">
        <v>783</v>
      </c>
      <c r="B327" s="13" t="s">
        <v>766</v>
      </c>
      <c r="C327" s="13" t="s">
        <v>378</v>
      </c>
      <c r="D327" s="13" t="s">
        <v>378</v>
      </c>
      <c r="E327" s="13">
        <v>7950000</v>
      </c>
      <c r="F327" s="13">
        <v>500</v>
      </c>
      <c r="G327" s="15">
        <f t="shared" si="43"/>
        <v>216</v>
      </c>
      <c r="H327" s="15">
        <v>216</v>
      </c>
      <c r="I327" s="33"/>
      <c r="J327" s="15">
        <f t="shared" si="53"/>
        <v>201.8</v>
      </c>
      <c r="K327" s="15">
        <f>SUM('Анал.табл.'!J297)</f>
        <v>201.8</v>
      </c>
      <c r="L327" s="33"/>
      <c r="M327" s="545">
        <f t="shared" si="46"/>
        <v>93.42592592592592</v>
      </c>
      <c r="N327" s="545">
        <f t="shared" si="47"/>
        <v>93.42592592592592</v>
      </c>
      <c r="O327" s="545"/>
    </row>
    <row r="328" spans="1:15" ht="24.75" customHeight="1">
      <c r="A328" s="12" t="s">
        <v>550</v>
      </c>
      <c r="B328" s="13" t="s">
        <v>766</v>
      </c>
      <c r="C328" s="13" t="s">
        <v>378</v>
      </c>
      <c r="D328" s="13" t="s">
        <v>372</v>
      </c>
      <c r="E328" s="13"/>
      <c r="F328" s="13"/>
      <c r="G328" s="15">
        <f>SUM(H328:I328)</f>
        <v>131806.80000000002</v>
      </c>
      <c r="H328" s="15">
        <f>SUM(H329+H332+H335+H341+H346)+46</f>
        <v>85271.1</v>
      </c>
      <c r="I328" s="33">
        <f>SUM(I329+I332+I335+I341+I27)</f>
        <v>46535.700000000004</v>
      </c>
      <c r="J328" s="15">
        <f t="shared" si="53"/>
        <v>93590</v>
      </c>
      <c r="K328" s="15">
        <f>SUM(K329+K332+K335+K341+K346)</f>
        <v>67389.7</v>
      </c>
      <c r="L328" s="33">
        <f>SUM(L329+L332+L335+L341+L27)</f>
        <v>26200.3</v>
      </c>
      <c r="M328" s="545">
        <f t="shared" si="46"/>
        <v>71.00544129741408</v>
      </c>
      <c r="N328" s="545">
        <f t="shared" si="47"/>
        <v>79.02994097648558</v>
      </c>
      <c r="O328" s="545">
        <f t="shared" si="48"/>
        <v>56.30150615548922</v>
      </c>
    </row>
    <row r="329" spans="1:15" ht="37.5" customHeight="1">
      <c r="A329" s="12" t="s">
        <v>784</v>
      </c>
      <c r="B329" s="13" t="s">
        <v>766</v>
      </c>
      <c r="C329" s="13" t="s">
        <v>378</v>
      </c>
      <c r="D329" s="13" t="s">
        <v>372</v>
      </c>
      <c r="E329" s="13" t="s">
        <v>785</v>
      </c>
      <c r="F329" s="13"/>
      <c r="G329" s="15">
        <f aca="true" t="shared" si="54" ref="G329:G390">SUM(H329:I329)</f>
        <v>17116.4</v>
      </c>
      <c r="H329" s="15">
        <f>SUM(H330)</f>
        <v>17116.4</v>
      </c>
      <c r="I329" s="33"/>
      <c r="J329" s="15">
        <f aca="true" t="shared" si="55" ref="J329:J354">SUM(K329:L329)</f>
        <v>14947.3</v>
      </c>
      <c r="K329" s="15">
        <f>SUM(K330)</f>
        <v>14947.3</v>
      </c>
      <c r="L329" s="33"/>
      <c r="M329" s="545">
        <f t="shared" si="46"/>
        <v>87.32735855670585</v>
      </c>
      <c r="N329" s="545">
        <f t="shared" si="47"/>
        <v>87.32735855670585</v>
      </c>
      <c r="O329" s="545"/>
    </row>
    <row r="330" spans="1:15" ht="21" customHeight="1">
      <c r="A330" s="12" t="s">
        <v>575</v>
      </c>
      <c r="B330" s="13" t="s">
        <v>766</v>
      </c>
      <c r="C330" s="13" t="s">
        <v>378</v>
      </c>
      <c r="D330" s="13" t="s">
        <v>372</v>
      </c>
      <c r="E330" s="13" t="s">
        <v>576</v>
      </c>
      <c r="F330" s="13"/>
      <c r="G330" s="15">
        <f t="shared" si="54"/>
        <v>17116.4</v>
      </c>
      <c r="H330" s="15">
        <f>SUM(H331)</f>
        <v>17116.4</v>
      </c>
      <c r="I330" s="33"/>
      <c r="J330" s="15">
        <f t="shared" si="55"/>
        <v>14947.3</v>
      </c>
      <c r="K330" s="15">
        <f>SUM(K331)</f>
        <v>14947.3</v>
      </c>
      <c r="L330" s="33"/>
      <c r="M330" s="545">
        <f t="shared" si="46"/>
        <v>87.32735855670585</v>
      </c>
      <c r="N330" s="545">
        <f t="shared" si="47"/>
        <v>87.32735855670585</v>
      </c>
      <c r="O330" s="545"/>
    </row>
    <row r="331" spans="1:15" ht="27" customHeight="1">
      <c r="A331" s="12" t="s">
        <v>577</v>
      </c>
      <c r="B331" s="13" t="s">
        <v>766</v>
      </c>
      <c r="C331" s="13" t="s">
        <v>378</v>
      </c>
      <c r="D331" s="13" t="s">
        <v>372</v>
      </c>
      <c r="E331" s="13" t="s">
        <v>576</v>
      </c>
      <c r="F331" s="13">
        <v>500</v>
      </c>
      <c r="G331" s="15">
        <f t="shared" si="54"/>
        <v>17116.4</v>
      </c>
      <c r="H331" s="15">
        <v>17116.4</v>
      </c>
      <c r="I331" s="33"/>
      <c r="J331" s="15">
        <f t="shared" si="55"/>
        <v>14947.3</v>
      </c>
      <c r="K331" s="15">
        <f>SUM('Анал.табл.'!J234)</f>
        <v>14947.3</v>
      </c>
      <c r="L331" s="33"/>
      <c r="M331" s="545">
        <f t="shared" si="46"/>
        <v>87.32735855670585</v>
      </c>
      <c r="N331" s="545">
        <f t="shared" si="47"/>
        <v>87.32735855670585</v>
      </c>
      <c r="O331" s="545"/>
    </row>
    <row r="332" spans="1:15" ht="21.75" customHeight="1">
      <c r="A332" s="12" t="s">
        <v>786</v>
      </c>
      <c r="B332" s="13" t="s">
        <v>766</v>
      </c>
      <c r="C332" s="13" t="s">
        <v>378</v>
      </c>
      <c r="D332" s="13" t="s">
        <v>372</v>
      </c>
      <c r="E332" s="13">
        <v>4350000</v>
      </c>
      <c r="F332" s="13"/>
      <c r="G332" s="15">
        <f t="shared" si="54"/>
        <v>79701.8</v>
      </c>
      <c r="H332" s="15">
        <f>SUM(H333)</f>
        <v>33724.5</v>
      </c>
      <c r="I332" s="33">
        <f>SUM(I333)</f>
        <v>45977.3</v>
      </c>
      <c r="J332" s="15">
        <f t="shared" si="55"/>
        <v>50866.600000000006</v>
      </c>
      <c r="K332" s="15">
        <f>SUM(K333)</f>
        <v>25088.9</v>
      </c>
      <c r="L332" s="33">
        <f>SUM(L333)</f>
        <v>25777.7</v>
      </c>
      <c r="M332" s="545">
        <f t="shared" si="46"/>
        <v>63.82114331169435</v>
      </c>
      <c r="N332" s="545">
        <f t="shared" si="47"/>
        <v>74.393690047295</v>
      </c>
      <c r="O332" s="545">
        <f t="shared" si="48"/>
        <v>56.066145684935826</v>
      </c>
    </row>
    <row r="333" spans="1:15" ht="24.75" customHeight="1">
      <c r="A333" s="12" t="s">
        <v>683</v>
      </c>
      <c r="B333" s="13" t="s">
        <v>766</v>
      </c>
      <c r="C333" s="13" t="s">
        <v>378</v>
      </c>
      <c r="D333" s="13" t="s">
        <v>372</v>
      </c>
      <c r="E333" s="13">
        <v>4359900</v>
      </c>
      <c r="F333" s="13"/>
      <c r="G333" s="15">
        <f t="shared" si="54"/>
        <v>79701.8</v>
      </c>
      <c r="H333" s="15">
        <f>SUM(H334)</f>
        <v>33724.5</v>
      </c>
      <c r="I333" s="33">
        <f>SUM(I334)</f>
        <v>45977.3</v>
      </c>
      <c r="J333" s="15">
        <f t="shared" si="55"/>
        <v>50866.600000000006</v>
      </c>
      <c r="K333" s="15">
        <f>SUM(K334)</f>
        <v>25088.9</v>
      </c>
      <c r="L333" s="33">
        <f>SUM(L334)</f>
        <v>25777.7</v>
      </c>
      <c r="M333" s="545">
        <f t="shared" si="46"/>
        <v>63.82114331169435</v>
      </c>
      <c r="N333" s="545">
        <f t="shared" si="47"/>
        <v>74.393690047295</v>
      </c>
      <c r="O333" s="545">
        <f t="shared" si="48"/>
        <v>56.066145684935826</v>
      </c>
    </row>
    <row r="334" spans="1:15" ht="24.75" customHeight="1">
      <c r="A334" s="12" t="s">
        <v>702</v>
      </c>
      <c r="B334" s="13" t="s">
        <v>766</v>
      </c>
      <c r="C334" s="13" t="s">
        <v>378</v>
      </c>
      <c r="D334" s="13" t="s">
        <v>372</v>
      </c>
      <c r="E334" s="13">
        <v>4359900</v>
      </c>
      <c r="F334" s="13" t="s">
        <v>703</v>
      </c>
      <c r="G334" s="15">
        <f t="shared" si="54"/>
        <v>79701.8</v>
      </c>
      <c r="H334" s="15">
        <v>33724.5</v>
      </c>
      <c r="I334" s="33">
        <v>45977.3</v>
      </c>
      <c r="J334" s="15">
        <f t="shared" si="55"/>
        <v>50866.600000000006</v>
      </c>
      <c r="K334" s="15">
        <f>SUM('Анал.табл.'!J258)</f>
        <v>25088.9</v>
      </c>
      <c r="L334" s="33">
        <f>SUM('Анал.табл.'!K258)</f>
        <v>25777.7</v>
      </c>
      <c r="M334" s="545">
        <f t="shared" si="46"/>
        <v>63.82114331169435</v>
      </c>
      <c r="N334" s="545">
        <f t="shared" si="47"/>
        <v>74.393690047295</v>
      </c>
      <c r="O334" s="545">
        <f t="shared" si="48"/>
        <v>56.066145684935826</v>
      </c>
    </row>
    <row r="335" spans="1:15" ht="60.75" customHeight="1">
      <c r="A335" s="12" t="s">
        <v>787</v>
      </c>
      <c r="B335" s="13" t="s">
        <v>766</v>
      </c>
      <c r="C335" s="13" t="s">
        <v>378</v>
      </c>
      <c r="D335" s="13" t="s">
        <v>372</v>
      </c>
      <c r="E335" s="13">
        <v>4520000</v>
      </c>
      <c r="F335" s="13"/>
      <c r="G335" s="15">
        <f t="shared" si="54"/>
        <v>29961.199999999997</v>
      </c>
      <c r="H335" s="15">
        <f>SUM(H336)</f>
        <v>29961.199999999997</v>
      </c>
      <c r="I335" s="33"/>
      <c r="J335" s="15">
        <f t="shared" si="55"/>
        <v>25801.5</v>
      </c>
      <c r="K335" s="15">
        <f>SUM(K336)</f>
        <v>25801.5</v>
      </c>
      <c r="L335" s="33"/>
      <c r="M335" s="545">
        <f t="shared" si="46"/>
        <v>86.1163771811543</v>
      </c>
      <c r="N335" s="545">
        <f t="shared" si="47"/>
        <v>86.1163771811543</v>
      </c>
      <c r="O335" s="545"/>
    </row>
    <row r="336" spans="1:15" ht="25.5" customHeight="1">
      <c r="A336" s="12" t="s">
        <v>683</v>
      </c>
      <c r="B336" s="13" t="s">
        <v>766</v>
      </c>
      <c r="C336" s="13" t="s">
        <v>378</v>
      </c>
      <c r="D336" s="13" t="s">
        <v>372</v>
      </c>
      <c r="E336" s="13">
        <v>4529900</v>
      </c>
      <c r="F336" s="13"/>
      <c r="G336" s="15">
        <f t="shared" si="54"/>
        <v>29961.199999999997</v>
      </c>
      <c r="H336" s="15">
        <f>SUM(H337)</f>
        <v>29961.199999999997</v>
      </c>
      <c r="I336" s="33"/>
      <c r="J336" s="15">
        <f t="shared" si="55"/>
        <v>25801.5</v>
      </c>
      <c r="K336" s="15">
        <f>SUM(K337)</f>
        <v>25801.5</v>
      </c>
      <c r="L336" s="33"/>
      <c r="M336" s="545">
        <f t="shared" si="46"/>
        <v>86.1163771811543</v>
      </c>
      <c r="N336" s="545">
        <f t="shared" si="47"/>
        <v>86.1163771811543</v>
      </c>
      <c r="O336" s="545"/>
    </row>
    <row r="337" spans="1:15" ht="24.75" customHeight="1">
      <c r="A337" s="12" t="s">
        <v>632</v>
      </c>
      <c r="B337" s="13" t="s">
        <v>766</v>
      </c>
      <c r="C337" s="13" t="s">
        <v>378</v>
      </c>
      <c r="D337" s="13" t="s">
        <v>372</v>
      </c>
      <c r="E337" s="13">
        <v>4529900</v>
      </c>
      <c r="F337" s="13" t="s">
        <v>633</v>
      </c>
      <c r="G337" s="15">
        <f t="shared" si="54"/>
        <v>29961.199999999997</v>
      </c>
      <c r="H337" s="15">
        <f>H338+H339+H340</f>
        <v>29961.199999999997</v>
      </c>
      <c r="I337" s="33"/>
      <c r="J337" s="15">
        <f t="shared" si="55"/>
        <v>25801.5</v>
      </c>
      <c r="K337" s="15">
        <f>K338+K339+K340</f>
        <v>25801.5</v>
      </c>
      <c r="L337" s="33"/>
      <c r="M337" s="545">
        <f t="shared" si="46"/>
        <v>86.1163771811543</v>
      </c>
      <c r="N337" s="545">
        <f t="shared" si="47"/>
        <v>86.1163771811543</v>
      </c>
      <c r="O337" s="545"/>
    </row>
    <row r="338" spans="1:15" ht="24" customHeight="1">
      <c r="A338" s="12" t="s">
        <v>632</v>
      </c>
      <c r="B338" s="13" t="s">
        <v>766</v>
      </c>
      <c r="C338" s="13" t="s">
        <v>378</v>
      </c>
      <c r="D338" s="13" t="s">
        <v>372</v>
      </c>
      <c r="E338" s="13">
        <v>4529901</v>
      </c>
      <c r="F338" s="13" t="s">
        <v>633</v>
      </c>
      <c r="G338" s="15">
        <f t="shared" si="54"/>
        <v>5275.1</v>
      </c>
      <c r="H338" s="15">
        <v>5275.1</v>
      </c>
      <c r="I338" s="33"/>
      <c r="J338" s="15">
        <f t="shared" si="55"/>
        <v>3170.5</v>
      </c>
      <c r="K338" s="15">
        <v>3170.5</v>
      </c>
      <c r="L338" s="33"/>
      <c r="M338" s="545">
        <f t="shared" si="46"/>
        <v>60.10312600708991</v>
      </c>
      <c r="N338" s="545">
        <f t="shared" si="47"/>
        <v>60.10312600708991</v>
      </c>
      <c r="O338" s="545"/>
    </row>
    <row r="339" spans="1:15" ht="24.75" customHeight="1">
      <c r="A339" s="12" t="s">
        <v>632</v>
      </c>
      <c r="B339" s="13" t="s">
        <v>766</v>
      </c>
      <c r="C339" s="13" t="s">
        <v>378</v>
      </c>
      <c r="D339" s="13" t="s">
        <v>372</v>
      </c>
      <c r="E339" s="13">
        <v>4529902</v>
      </c>
      <c r="F339" s="13" t="s">
        <v>633</v>
      </c>
      <c r="G339" s="15">
        <f t="shared" si="54"/>
        <v>17600</v>
      </c>
      <c r="H339" s="15">
        <v>17600</v>
      </c>
      <c r="I339" s="33"/>
      <c r="J339" s="15">
        <f t="shared" si="55"/>
        <v>15777</v>
      </c>
      <c r="K339" s="15">
        <v>15777</v>
      </c>
      <c r="L339" s="33"/>
      <c r="M339" s="545">
        <f t="shared" si="46"/>
        <v>89.64204545454545</v>
      </c>
      <c r="N339" s="545">
        <f t="shared" si="47"/>
        <v>89.64204545454545</v>
      </c>
      <c r="O339" s="545"/>
    </row>
    <row r="340" spans="1:15" ht="24.75" customHeight="1">
      <c r="A340" s="12" t="s">
        <v>632</v>
      </c>
      <c r="B340" s="13" t="s">
        <v>766</v>
      </c>
      <c r="C340" s="13" t="s">
        <v>378</v>
      </c>
      <c r="D340" s="13" t="s">
        <v>372</v>
      </c>
      <c r="E340" s="13">
        <v>4529903</v>
      </c>
      <c r="F340" s="13" t="s">
        <v>633</v>
      </c>
      <c r="G340" s="15">
        <f t="shared" si="54"/>
        <v>7086.1</v>
      </c>
      <c r="H340" s="15">
        <v>7086.1</v>
      </c>
      <c r="I340" s="33"/>
      <c r="J340" s="15">
        <f t="shared" si="55"/>
        <v>6854</v>
      </c>
      <c r="K340" s="15">
        <v>6854</v>
      </c>
      <c r="L340" s="33"/>
      <c r="M340" s="545">
        <f t="shared" si="46"/>
        <v>96.72457346071887</v>
      </c>
      <c r="N340" s="545">
        <f t="shared" si="47"/>
        <v>96.72457346071887</v>
      </c>
      <c r="O340" s="545"/>
    </row>
    <row r="341" spans="1:15" ht="27.75" customHeight="1">
      <c r="A341" s="12" t="s">
        <v>634</v>
      </c>
      <c r="B341" s="13" t="s">
        <v>766</v>
      </c>
      <c r="C341" s="13" t="s">
        <v>378</v>
      </c>
      <c r="D341" s="13" t="s">
        <v>372</v>
      </c>
      <c r="E341" s="13">
        <v>5220000</v>
      </c>
      <c r="F341" s="13"/>
      <c r="G341" s="15">
        <f t="shared" si="54"/>
        <v>558.4</v>
      </c>
      <c r="H341" s="15"/>
      <c r="I341" s="33">
        <f>SUM(I342+I344)</f>
        <v>558.4</v>
      </c>
      <c r="J341" s="15">
        <f t="shared" si="55"/>
        <v>422.6</v>
      </c>
      <c r="K341" s="15"/>
      <c r="L341" s="33">
        <f>SUM(L342)</f>
        <v>422.6</v>
      </c>
      <c r="M341" s="545">
        <f t="shared" si="46"/>
        <v>75.68051575931233</v>
      </c>
      <c r="N341" s="545"/>
      <c r="O341" s="545">
        <f t="shared" si="48"/>
        <v>75.68051575931233</v>
      </c>
    </row>
    <row r="342" spans="1:15" ht="24.75" customHeight="1">
      <c r="A342" s="12" t="s">
        <v>776</v>
      </c>
      <c r="B342" s="13" t="s">
        <v>766</v>
      </c>
      <c r="C342" s="13" t="s">
        <v>378</v>
      </c>
      <c r="D342" s="13" t="s">
        <v>372</v>
      </c>
      <c r="E342" s="13">
        <v>5225600</v>
      </c>
      <c r="F342" s="13"/>
      <c r="G342" s="15">
        <f t="shared" si="54"/>
        <v>438.4</v>
      </c>
      <c r="H342" s="15"/>
      <c r="I342" s="33">
        <f>SUM(I343)</f>
        <v>438.4</v>
      </c>
      <c r="J342" s="15">
        <f t="shared" si="55"/>
        <v>422.6</v>
      </c>
      <c r="K342" s="15"/>
      <c r="L342" s="33">
        <f>SUM(L343)</f>
        <v>422.6</v>
      </c>
      <c r="M342" s="545">
        <f aca="true" t="shared" si="56" ref="M342:M392">J342*100/G342</f>
        <v>96.39598540145985</v>
      </c>
      <c r="N342" s="545"/>
      <c r="O342" s="545">
        <f>L342*100/I342</f>
        <v>96.39598540145985</v>
      </c>
    </row>
    <row r="343" spans="1:15" ht="27.75" customHeight="1">
      <c r="A343" s="12" t="s">
        <v>777</v>
      </c>
      <c r="B343" s="13" t="s">
        <v>766</v>
      </c>
      <c r="C343" s="13" t="s">
        <v>378</v>
      </c>
      <c r="D343" s="13" t="s">
        <v>372</v>
      </c>
      <c r="E343" s="13">
        <v>5225601</v>
      </c>
      <c r="F343" s="13" t="s">
        <v>633</v>
      </c>
      <c r="G343" s="15">
        <f t="shared" si="54"/>
        <v>438.4</v>
      </c>
      <c r="H343" s="15"/>
      <c r="I343" s="33">
        <v>438.4</v>
      </c>
      <c r="J343" s="15">
        <f t="shared" si="55"/>
        <v>422.6</v>
      </c>
      <c r="K343" s="15"/>
      <c r="L343" s="33">
        <f>SUM('Анал.табл.'!K260)</f>
        <v>422.6</v>
      </c>
      <c r="M343" s="545">
        <f t="shared" si="56"/>
        <v>96.39598540145985</v>
      </c>
      <c r="N343" s="545"/>
      <c r="O343" s="545">
        <f>L343*100/I343</f>
        <v>96.39598540145985</v>
      </c>
    </row>
    <row r="344" spans="1:15" ht="48.75" customHeight="1">
      <c r="A344" s="27" t="s">
        <v>462</v>
      </c>
      <c r="B344" s="13" t="s">
        <v>766</v>
      </c>
      <c r="C344" s="13" t="s">
        <v>378</v>
      </c>
      <c r="D344" s="13" t="s">
        <v>372</v>
      </c>
      <c r="E344" s="13" t="s">
        <v>464</v>
      </c>
      <c r="F344" s="13"/>
      <c r="G344" s="15">
        <f t="shared" si="54"/>
        <v>120</v>
      </c>
      <c r="H344" s="15"/>
      <c r="I344" s="33">
        <f>I345</f>
        <v>120</v>
      </c>
      <c r="J344" s="15"/>
      <c r="K344" s="15"/>
      <c r="L344" s="33"/>
      <c r="M344" s="545"/>
      <c r="N344" s="545"/>
      <c r="O344" s="545"/>
    </row>
    <row r="345" spans="1:15" ht="27.75" customHeight="1">
      <c r="A345" s="12" t="s">
        <v>463</v>
      </c>
      <c r="B345" s="13" t="s">
        <v>766</v>
      </c>
      <c r="C345" s="13" t="s">
        <v>378</v>
      </c>
      <c r="D345" s="13" t="s">
        <v>372</v>
      </c>
      <c r="E345" s="13" t="s">
        <v>464</v>
      </c>
      <c r="F345" s="13" t="s">
        <v>633</v>
      </c>
      <c r="G345" s="15">
        <f t="shared" si="54"/>
        <v>120</v>
      </c>
      <c r="H345" s="15"/>
      <c r="I345" s="33">
        <v>120</v>
      </c>
      <c r="J345" s="15"/>
      <c r="K345" s="15"/>
      <c r="L345" s="33"/>
      <c r="M345" s="545"/>
      <c r="N345" s="545"/>
      <c r="O345" s="545"/>
    </row>
    <row r="346" spans="1:15" ht="26.25" customHeight="1">
      <c r="A346" s="12" t="s">
        <v>643</v>
      </c>
      <c r="B346" s="13" t="s">
        <v>766</v>
      </c>
      <c r="C346" s="13" t="s">
        <v>378</v>
      </c>
      <c r="D346" s="13" t="s">
        <v>372</v>
      </c>
      <c r="E346" s="13">
        <v>7950000</v>
      </c>
      <c r="F346" s="13"/>
      <c r="G346" s="15">
        <f t="shared" si="54"/>
        <v>4423</v>
      </c>
      <c r="H346" s="15">
        <f>SUM(H347)</f>
        <v>4423</v>
      </c>
      <c r="I346" s="33"/>
      <c r="J346" s="15">
        <f t="shared" si="55"/>
        <v>1552</v>
      </c>
      <c r="K346" s="15">
        <f>SUM(K347)</f>
        <v>1552</v>
      </c>
      <c r="L346" s="33"/>
      <c r="M346" s="545">
        <f t="shared" si="56"/>
        <v>35.08930590097219</v>
      </c>
      <c r="N346" s="545">
        <f aca="true" t="shared" si="57" ref="N346:N392">K346*100/H346</f>
        <v>35.08930590097219</v>
      </c>
      <c r="O346" s="545"/>
    </row>
    <row r="347" spans="1:15" ht="27" customHeight="1">
      <c r="A347" s="12" t="s">
        <v>509</v>
      </c>
      <c r="B347" s="13" t="s">
        <v>766</v>
      </c>
      <c r="C347" s="13" t="s">
        <v>378</v>
      </c>
      <c r="D347" s="13" t="s">
        <v>372</v>
      </c>
      <c r="E347" s="13">
        <v>7950000</v>
      </c>
      <c r="F347" s="13">
        <v>500</v>
      </c>
      <c r="G347" s="15">
        <f t="shared" si="54"/>
        <v>4423</v>
      </c>
      <c r="H347" s="15">
        <v>4423</v>
      </c>
      <c r="I347" s="33"/>
      <c r="J347" s="15">
        <f t="shared" si="55"/>
        <v>1552</v>
      </c>
      <c r="K347" s="15">
        <f>SUM('Анал.табл.'!J236)</f>
        <v>1552</v>
      </c>
      <c r="L347" s="33"/>
      <c r="M347" s="545">
        <f t="shared" si="56"/>
        <v>35.08930590097219</v>
      </c>
      <c r="N347" s="545">
        <f t="shared" si="57"/>
        <v>35.08930590097219</v>
      </c>
      <c r="O347" s="545"/>
    </row>
    <row r="348" spans="1:15" ht="26.25" customHeight="1">
      <c r="A348" s="12" t="s">
        <v>553</v>
      </c>
      <c r="B348" s="13" t="s">
        <v>766</v>
      </c>
      <c r="C348" s="13">
        <v>10</v>
      </c>
      <c r="D348" s="13"/>
      <c r="E348" s="13"/>
      <c r="F348" s="13"/>
      <c r="G348" s="15">
        <f t="shared" si="54"/>
        <v>30133</v>
      </c>
      <c r="H348" s="15"/>
      <c r="I348" s="71">
        <f>SUM(I349+I352)</f>
        <v>30133</v>
      </c>
      <c r="J348" s="15">
        <f t="shared" si="55"/>
        <v>14569.5</v>
      </c>
      <c r="K348" s="15"/>
      <c r="L348" s="71">
        <f>SUM(L349+L352)</f>
        <v>14569.5</v>
      </c>
      <c r="M348" s="545">
        <f t="shared" si="56"/>
        <v>48.35064547174194</v>
      </c>
      <c r="N348" s="545"/>
      <c r="O348" s="545">
        <f aca="true" t="shared" si="58" ref="O348:O355">L348*100/I348</f>
        <v>48.35064547174194</v>
      </c>
    </row>
    <row r="349" spans="1:15" ht="23.25" customHeight="1">
      <c r="A349" s="12" t="s">
        <v>502</v>
      </c>
      <c r="B349" s="13" t="s">
        <v>766</v>
      </c>
      <c r="C349" s="13">
        <v>10</v>
      </c>
      <c r="D349" s="13" t="s">
        <v>469</v>
      </c>
      <c r="E349" s="13"/>
      <c r="F349" s="13"/>
      <c r="G349" s="15">
        <f t="shared" si="54"/>
        <v>8133</v>
      </c>
      <c r="H349" s="15"/>
      <c r="I349" s="71">
        <f>SUM(I350)</f>
        <v>8133</v>
      </c>
      <c r="J349" s="15">
        <f t="shared" si="55"/>
        <v>4353.4</v>
      </c>
      <c r="K349" s="15"/>
      <c r="L349" s="71">
        <f>SUM(L350)</f>
        <v>4353.4</v>
      </c>
      <c r="M349" s="545">
        <f t="shared" si="56"/>
        <v>53.527603590311074</v>
      </c>
      <c r="N349" s="545"/>
      <c r="O349" s="545">
        <f t="shared" si="58"/>
        <v>53.527603590311074</v>
      </c>
    </row>
    <row r="350" spans="1:15" ht="82.5" customHeight="1">
      <c r="A350" s="34" t="s">
        <v>730</v>
      </c>
      <c r="B350" s="13" t="s">
        <v>766</v>
      </c>
      <c r="C350" s="13">
        <v>10</v>
      </c>
      <c r="D350" s="13" t="s">
        <v>469</v>
      </c>
      <c r="E350" s="13">
        <v>5058600</v>
      </c>
      <c r="F350" s="13"/>
      <c r="G350" s="15">
        <f t="shared" si="54"/>
        <v>8133</v>
      </c>
      <c r="H350" s="15"/>
      <c r="I350" s="71">
        <f>SUM(I351)</f>
        <v>8133</v>
      </c>
      <c r="J350" s="15">
        <f t="shared" si="55"/>
        <v>4353.4</v>
      </c>
      <c r="K350" s="15"/>
      <c r="L350" s="71">
        <f>SUM(L351)</f>
        <v>4353.4</v>
      </c>
      <c r="M350" s="545">
        <f t="shared" si="56"/>
        <v>53.527603590311074</v>
      </c>
      <c r="N350" s="545"/>
      <c r="O350" s="545">
        <f t="shared" si="58"/>
        <v>53.527603590311074</v>
      </c>
    </row>
    <row r="351" spans="1:15" ht="58.5" customHeight="1">
      <c r="A351" s="12" t="s">
        <v>731</v>
      </c>
      <c r="B351" s="13" t="s">
        <v>766</v>
      </c>
      <c r="C351" s="13">
        <v>10</v>
      </c>
      <c r="D351" s="13" t="s">
        <v>469</v>
      </c>
      <c r="E351" s="13">
        <v>5058600</v>
      </c>
      <c r="F351" s="13" t="s">
        <v>624</v>
      </c>
      <c r="G351" s="15">
        <f t="shared" si="54"/>
        <v>8133</v>
      </c>
      <c r="H351" s="15"/>
      <c r="I351" s="71">
        <v>8133</v>
      </c>
      <c r="J351" s="15">
        <f t="shared" si="55"/>
        <v>4353.4</v>
      </c>
      <c r="K351" s="15"/>
      <c r="L351" s="71">
        <f>SUM('Анал.табл.'!K378+'Анал.табл.'!K379+'Анал.табл.'!K380+'Анал.табл.'!K381+'Анал.табл.'!K385)</f>
        <v>4353.4</v>
      </c>
      <c r="M351" s="545">
        <f t="shared" si="56"/>
        <v>53.527603590311074</v>
      </c>
      <c r="N351" s="545"/>
      <c r="O351" s="545">
        <f t="shared" si="58"/>
        <v>53.527603590311074</v>
      </c>
    </row>
    <row r="352" spans="1:15" ht="24.75" customHeight="1">
      <c r="A352" s="12" t="s">
        <v>556</v>
      </c>
      <c r="B352" s="13" t="s">
        <v>766</v>
      </c>
      <c r="C352" s="13">
        <v>10</v>
      </c>
      <c r="D352" s="13" t="s">
        <v>495</v>
      </c>
      <c r="E352" s="13"/>
      <c r="F352" s="13"/>
      <c r="G352" s="15">
        <f t="shared" si="54"/>
        <v>22000</v>
      </c>
      <c r="H352" s="15"/>
      <c r="I352" s="71">
        <f>SUM(I353)</f>
        <v>22000</v>
      </c>
      <c r="J352" s="15">
        <f t="shared" si="55"/>
        <v>10216.1</v>
      </c>
      <c r="K352" s="15"/>
      <c r="L352" s="71">
        <f>SUM(L353)</f>
        <v>10216.1</v>
      </c>
      <c r="M352" s="545">
        <f t="shared" si="56"/>
        <v>46.43681818181818</v>
      </c>
      <c r="N352" s="545"/>
      <c r="O352" s="545">
        <f t="shared" si="58"/>
        <v>46.43681818181818</v>
      </c>
    </row>
    <row r="353" spans="1:15" ht="25.5" customHeight="1">
      <c r="A353" s="12" t="s">
        <v>788</v>
      </c>
      <c r="B353" s="13" t="s">
        <v>766</v>
      </c>
      <c r="C353" s="13">
        <v>10</v>
      </c>
      <c r="D353" s="13" t="s">
        <v>495</v>
      </c>
      <c r="E353" s="13">
        <v>5201000</v>
      </c>
      <c r="F353" s="13"/>
      <c r="G353" s="15">
        <f t="shared" si="54"/>
        <v>22000</v>
      </c>
      <c r="H353" s="15"/>
      <c r="I353" s="71">
        <f>SUM(I354)</f>
        <v>22000</v>
      </c>
      <c r="J353" s="15">
        <f t="shared" si="55"/>
        <v>10216.1</v>
      </c>
      <c r="K353" s="15"/>
      <c r="L353" s="71">
        <f>SUM(L354)</f>
        <v>10216.1</v>
      </c>
      <c r="M353" s="545">
        <f t="shared" si="56"/>
        <v>46.43681818181818</v>
      </c>
      <c r="N353" s="545"/>
      <c r="O353" s="545">
        <f t="shared" si="58"/>
        <v>46.43681818181818</v>
      </c>
    </row>
    <row r="354" spans="1:15" ht="58.5" customHeight="1">
      <c r="A354" s="12" t="s">
        <v>789</v>
      </c>
      <c r="B354" s="13" t="s">
        <v>766</v>
      </c>
      <c r="C354" s="13">
        <v>10</v>
      </c>
      <c r="D354" s="13" t="s">
        <v>495</v>
      </c>
      <c r="E354" s="13">
        <v>5201002</v>
      </c>
      <c r="F354" s="13" t="s">
        <v>624</v>
      </c>
      <c r="G354" s="15">
        <f t="shared" si="54"/>
        <v>22000</v>
      </c>
      <c r="H354" s="15"/>
      <c r="I354" s="71">
        <v>22000</v>
      </c>
      <c r="J354" s="15">
        <f t="shared" si="55"/>
        <v>10216.1</v>
      </c>
      <c r="K354" s="15"/>
      <c r="L354" s="71">
        <f>SUM('Анал.табл.'!K390)</f>
        <v>10216.1</v>
      </c>
      <c r="M354" s="545">
        <f t="shared" si="56"/>
        <v>46.43681818181818</v>
      </c>
      <c r="N354" s="545"/>
      <c r="O354" s="545">
        <f t="shared" si="58"/>
        <v>46.43681818181818</v>
      </c>
    </row>
    <row r="355" spans="1:15" ht="28.5" customHeight="1">
      <c r="A355" s="539" t="s">
        <v>790</v>
      </c>
      <c r="B355" s="540" t="s">
        <v>791</v>
      </c>
      <c r="C355" s="540"/>
      <c r="D355" s="540"/>
      <c r="E355" s="540"/>
      <c r="F355" s="540"/>
      <c r="G355" s="547">
        <f>SUM(G366+G376+G380+G360+G356+G373)</f>
        <v>104511.99999999999</v>
      </c>
      <c r="H355" s="547">
        <f>SUM(H366+H376+H380+H360+H356+H373)</f>
        <v>102099.8</v>
      </c>
      <c r="I355" s="547">
        <f>SUM(I366+I376+I380+I360+I356+I373)</f>
        <v>2412.2</v>
      </c>
      <c r="J355" s="547">
        <f>SUM(J366+J376+J380+J360+J356+J373)</f>
        <v>68212.2</v>
      </c>
      <c r="K355" s="547">
        <f>SUM(K366+K376+K380+K360+K356+K373)</f>
        <v>67375.2</v>
      </c>
      <c r="L355" s="553">
        <f>SUM(L366+L376+L380+L360)</f>
        <v>837</v>
      </c>
      <c r="M355" s="543">
        <f t="shared" si="56"/>
        <v>65.26733772198409</v>
      </c>
      <c r="N355" s="543">
        <f t="shared" si="57"/>
        <v>65.98955139970892</v>
      </c>
      <c r="O355" s="543">
        <f t="shared" si="58"/>
        <v>34.69861537185972</v>
      </c>
    </row>
    <row r="356" spans="1:15" ht="36" customHeight="1">
      <c r="A356" s="12" t="s">
        <v>545</v>
      </c>
      <c r="B356" s="26" t="s">
        <v>791</v>
      </c>
      <c r="C356" s="26" t="s">
        <v>469</v>
      </c>
      <c r="D356" s="26"/>
      <c r="E356" s="26"/>
      <c r="F356" s="26"/>
      <c r="G356" s="15">
        <f>SUM(H356:I356)</f>
        <v>245</v>
      </c>
      <c r="H356" s="14">
        <f>SUM(H359)</f>
        <v>245</v>
      </c>
      <c r="I356" s="73">
        <v>0</v>
      </c>
      <c r="J356" s="15">
        <f aca="true" t="shared" si="59" ref="J356:J379">SUM(K356:L356)</f>
        <v>21</v>
      </c>
      <c r="K356" s="14">
        <f>SUM(K359)</f>
        <v>21</v>
      </c>
      <c r="L356" s="73">
        <v>0</v>
      </c>
      <c r="M356" s="545">
        <f t="shared" si="56"/>
        <v>8.571428571428571</v>
      </c>
      <c r="N356" s="545">
        <f t="shared" si="57"/>
        <v>8.571428571428571</v>
      </c>
      <c r="O356" s="545"/>
    </row>
    <row r="357" spans="1:15" ht="28.5" customHeight="1">
      <c r="A357" s="25" t="s">
        <v>546</v>
      </c>
      <c r="B357" s="26" t="s">
        <v>791</v>
      </c>
      <c r="C357" s="26" t="s">
        <v>469</v>
      </c>
      <c r="D357" s="26" t="s">
        <v>468</v>
      </c>
      <c r="E357" s="26"/>
      <c r="F357" s="26"/>
      <c r="G357" s="15">
        <f>SUM(H357:I357)</f>
        <v>245</v>
      </c>
      <c r="H357" s="14">
        <f>SUM(H358)</f>
        <v>245</v>
      </c>
      <c r="I357" s="73"/>
      <c r="J357" s="15">
        <f t="shared" si="59"/>
        <v>21</v>
      </c>
      <c r="K357" s="14">
        <f>SUM(K358)</f>
        <v>21</v>
      </c>
      <c r="L357" s="73"/>
      <c r="M357" s="545">
        <f t="shared" si="56"/>
        <v>8.571428571428571</v>
      </c>
      <c r="N357" s="545">
        <f t="shared" si="57"/>
        <v>8.571428571428571</v>
      </c>
      <c r="O357" s="545"/>
    </row>
    <row r="358" spans="1:15" ht="28.5" customHeight="1">
      <c r="A358" s="25" t="s">
        <v>626</v>
      </c>
      <c r="B358" s="26" t="s">
        <v>791</v>
      </c>
      <c r="C358" s="26" t="s">
        <v>469</v>
      </c>
      <c r="D358" s="26" t="s">
        <v>468</v>
      </c>
      <c r="E358" s="26" t="s">
        <v>681</v>
      </c>
      <c r="F358" s="26"/>
      <c r="G358" s="15">
        <f>SUM(H358:I358)</f>
        <v>245</v>
      </c>
      <c r="H358" s="14">
        <f>SUM(H359)</f>
        <v>245</v>
      </c>
      <c r="I358" s="73"/>
      <c r="J358" s="15">
        <f t="shared" si="59"/>
        <v>21</v>
      </c>
      <c r="K358" s="14">
        <f>SUM(K359)</f>
        <v>21</v>
      </c>
      <c r="L358" s="73"/>
      <c r="M358" s="545">
        <f t="shared" si="56"/>
        <v>8.571428571428571</v>
      </c>
      <c r="N358" s="545">
        <f t="shared" si="57"/>
        <v>8.571428571428571</v>
      </c>
      <c r="O358" s="545"/>
    </row>
    <row r="359" spans="1:15" ht="66" customHeight="1">
      <c r="A359" s="12" t="s">
        <v>627</v>
      </c>
      <c r="B359" s="26" t="s">
        <v>791</v>
      </c>
      <c r="C359" s="26" t="s">
        <v>469</v>
      </c>
      <c r="D359" s="26" t="s">
        <v>468</v>
      </c>
      <c r="E359" s="26" t="s">
        <v>681</v>
      </c>
      <c r="F359" s="26" t="s">
        <v>603</v>
      </c>
      <c r="G359" s="15">
        <f>SUM(H359:I359)</f>
        <v>245</v>
      </c>
      <c r="H359" s="14">
        <v>245</v>
      </c>
      <c r="I359" s="551"/>
      <c r="J359" s="15">
        <f t="shared" si="59"/>
        <v>21</v>
      </c>
      <c r="K359" s="14">
        <f>SUM('Анал.табл.'!J48)</f>
        <v>21</v>
      </c>
      <c r="L359" s="551"/>
      <c r="M359" s="545">
        <f t="shared" si="56"/>
        <v>8.571428571428571</v>
      </c>
      <c r="N359" s="545">
        <f t="shared" si="57"/>
        <v>8.571428571428571</v>
      </c>
      <c r="O359" s="545"/>
    </row>
    <row r="360" spans="1:15" ht="28.5" customHeight="1">
      <c r="A360" s="12" t="s">
        <v>547</v>
      </c>
      <c r="B360" s="13" t="s">
        <v>791</v>
      </c>
      <c r="C360" s="26" t="s">
        <v>495</v>
      </c>
      <c r="D360" s="540"/>
      <c r="E360" s="540"/>
      <c r="F360" s="540"/>
      <c r="G360" s="15">
        <f>SUM(H360:I360)</f>
        <v>73.7</v>
      </c>
      <c r="H360" s="14">
        <f>H363</f>
        <v>73.7</v>
      </c>
      <c r="I360" s="551"/>
      <c r="J360" s="15">
        <f t="shared" si="59"/>
        <v>0</v>
      </c>
      <c r="K360" s="14">
        <f>K363</f>
        <v>0</v>
      </c>
      <c r="L360" s="551"/>
      <c r="M360" s="545">
        <f t="shared" si="56"/>
        <v>0</v>
      </c>
      <c r="N360" s="545">
        <f t="shared" si="57"/>
        <v>0</v>
      </c>
      <c r="O360" s="545"/>
    </row>
    <row r="361" spans="1:15" ht="26.25" customHeight="1" hidden="1">
      <c r="A361" s="27"/>
      <c r="B361" s="13"/>
      <c r="C361" s="13"/>
      <c r="D361" s="13"/>
      <c r="E361" s="17"/>
      <c r="F361" s="17"/>
      <c r="G361" s="15"/>
      <c r="H361" s="14"/>
      <c r="I361" s="551"/>
      <c r="J361" s="15"/>
      <c r="K361" s="14"/>
      <c r="L361" s="551"/>
      <c r="M361" s="545"/>
      <c r="N361" s="545"/>
      <c r="O361" s="545"/>
    </row>
    <row r="362" spans="1:15" ht="26.25" customHeight="1" hidden="1">
      <c r="A362" s="27"/>
      <c r="B362" s="13"/>
      <c r="C362" s="13"/>
      <c r="D362" s="13"/>
      <c r="E362" s="13"/>
      <c r="F362" s="13"/>
      <c r="G362" s="15"/>
      <c r="H362" s="14"/>
      <c r="I362" s="73"/>
      <c r="J362" s="15"/>
      <c r="K362" s="14"/>
      <c r="L362" s="73"/>
      <c r="M362" s="545"/>
      <c r="N362" s="545"/>
      <c r="O362" s="545"/>
    </row>
    <row r="363" spans="1:15" ht="28.5" customHeight="1">
      <c r="A363" s="12" t="s">
        <v>308</v>
      </c>
      <c r="B363" s="13" t="s">
        <v>791</v>
      </c>
      <c r="C363" s="13" t="s">
        <v>495</v>
      </c>
      <c r="D363" s="13">
        <v>10</v>
      </c>
      <c r="E363" s="540"/>
      <c r="F363" s="540"/>
      <c r="G363" s="15">
        <f t="shared" si="54"/>
        <v>73.7</v>
      </c>
      <c r="H363" s="14">
        <f>SUM(H364)</f>
        <v>73.7</v>
      </c>
      <c r="I363" s="551"/>
      <c r="J363" s="15">
        <f t="shared" si="59"/>
        <v>0</v>
      </c>
      <c r="K363" s="14">
        <f>SUM(K364)</f>
        <v>0</v>
      </c>
      <c r="L363" s="551"/>
      <c r="M363" s="545">
        <f t="shared" si="56"/>
        <v>0</v>
      </c>
      <c r="N363" s="545">
        <f t="shared" si="57"/>
        <v>0</v>
      </c>
      <c r="O363" s="545"/>
    </row>
    <row r="364" spans="1:15" ht="28.5" customHeight="1">
      <c r="A364" s="12" t="s">
        <v>643</v>
      </c>
      <c r="B364" s="13" t="s">
        <v>791</v>
      </c>
      <c r="C364" s="13" t="s">
        <v>495</v>
      </c>
      <c r="D364" s="13">
        <v>10</v>
      </c>
      <c r="E364" s="13" t="s">
        <v>681</v>
      </c>
      <c r="F364" s="13"/>
      <c r="G364" s="15">
        <f t="shared" si="54"/>
        <v>73.7</v>
      </c>
      <c r="H364" s="14">
        <f>SUM(H365)</f>
        <v>73.7</v>
      </c>
      <c r="I364" s="551"/>
      <c r="J364" s="15">
        <f t="shared" si="59"/>
        <v>0</v>
      </c>
      <c r="K364" s="14">
        <f>SUM(K365)</f>
        <v>0</v>
      </c>
      <c r="L364" s="551"/>
      <c r="M364" s="545">
        <f t="shared" si="56"/>
        <v>0</v>
      </c>
      <c r="N364" s="545">
        <f t="shared" si="57"/>
        <v>0</v>
      </c>
      <c r="O364" s="545"/>
    </row>
    <row r="365" spans="1:15" ht="28.5" customHeight="1">
      <c r="A365" s="12" t="s">
        <v>505</v>
      </c>
      <c r="B365" s="13" t="s">
        <v>791</v>
      </c>
      <c r="C365" s="13" t="s">
        <v>495</v>
      </c>
      <c r="D365" s="13">
        <v>10</v>
      </c>
      <c r="E365" s="13" t="s">
        <v>681</v>
      </c>
      <c r="F365" s="13" t="s">
        <v>603</v>
      </c>
      <c r="G365" s="15">
        <f t="shared" si="54"/>
        <v>73.7</v>
      </c>
      <c r="H365" s="14">
        <v>73.7</v>
      </c>
      <c r="I365" s="551"/>
      <c r="J365" s="15">
        <f t="shared" si="59"/>
        <v>0</v>
      </c>
      <c r="K365" s="14">
        <v>0</v>
      </c>
      <c r="L365" s="551"/>
      <c r="M365" s="545">
        <f t="shared" si="56"/>
        <v>0</v>
      </c>
      <c r="N365" s="545">
        <f t="shared" si="57"/>
        <v>0</v>
      </c>
      <c r="O365" s="545"/>
    </row>
    <row r="366" spans="1:15" ht="27" customHeight="1">
      <c r="A366" s="12" t="s">
        <v>549</v>
      </c>
      <c r="B366" s="13" t="s">
        <v>791</v>
      </c>
      <c r="C366" s="13" t="s">
        <v>378</v>
      </c>
      <c r="D366" s="13"/>
      <c r="E366" s="13"/>
      <c r="F366" s="13"/>
      <c r="G366" s="15">
        <f t="shared" si="54"/>
        <v>44252.3</v>
      </c>
      <c r="H366" s="15">
        <f>SUM(H367+H370)</f>
        <v>43752.3</v>
      </c>
      <c r="I366" s="33">
        <f>SUM(I367+I370)</f>
        <v>500</v>
      </c>
      <c r="J366" s="15">
        <f t="shared" si="59"/>
        <v>28968.7</v>
      </c>
      <c r="K366" s="15">
        <f>SUM(K367+K370)</f>
        <v>28968.7</v>
      </c>
      <c r="L366" s="33">
        <f>SUM(L367+L370)</f>
        <v>0</v>
      </c>
      <c r="M366" s="545">
        <f t="shared" si="56"/>
        <v>65.46258612546693</v>
      </c>
      <c r="N366" s="545">
        <f t="shared" si="57"/>
        <v>66.21069063797789</v>
      </c>
      <c r="O366" s="545">
        <f>L366*100/I366</f>
        <v>0</v>
      </c>
    </row>
    <row r="367" spans="1:15" ht="23.25" customHeight="1">
      <c r="A367" s="12" t="s">
        <v>341</v>
      </c>
      <c r="B367" s="13" t="s">
        <v>791</v>
      </c>
      <c r="C367" s="13" t="s">
        <v>378</v>
      </c>
      <c r="D367" s="13" t="s">
        <v>468</v>
      </c>
      <c r="E367" s="13"/>
      <c r="F367" s="13"/>
      <c r="G367" s="15">
        <f t="shared" si="54"/>
        <v>42430.3</v>
      </c>
      <c r="H367" s="15">
        <f>SUM(H368)</f>
        <v>41930.3</v>
      </c>
      <c r="I367" s="33">
        <f>SUM(I368)</f>
        <v>500</v>
      </c>
      <c r="J367" s="15">
        <f t="shared" si="59"/>
        <v>27351.2</v>
      </c>
      <c r="K367" s="15">
        <f>SUM(K368)</f>
        <v>27351.2</v>
      </c>
      <c r="L367" s="33">
        <f>SUM(L368)</f>
        <v>0</v>
      </c>
      <c r="M367" s="545">
        <f t="shared" si="56"/>
        <v>64.46148153560074</v>
      </c>
      <c r="N367" s="545">
        <f t="shared" si="57"/>
        <v>65.23015575848491</v>
      </c>
      <c r="O367" s="545">
        <f>L367*100/I367</f>
        <v>0</v>
      </c>
    </row>
    <row r="368" spans="1:15" ht="27.75" customHeight="1">
      <c r="A368" s="12" t="s">
        <v>682</v>
      </c>
      <c r="B368" s="13" t="s">
        <v>791</v>
      </c>
      <c r="C368" s="13" t="s">
        <v>378</v>
      </c>
      <c r="D368" s="13" t="s">
        <v>468</v>
      </c>
      <c r="E368" s="13">
        <v>4230000</v>
      </c>
      <c r="F368" s="13"/>
      <c r="G368" s="15">
        <f t="shared" si="54"/>
        <v>42430.3</v>
      </c>
      <c r="H368" s="15">
        <f>SUM(H369)</f>
        <v>41930.3</v>
      </c>
      <c r="I368" s="33">
        <f>SUM(I369)</f>
        <v>500</v>
      </c>
      <c r="J368" s="15">
        <f t="shared" si="59"/>
        <v>27351.2</v>
      </c>
      <c r="K368" s="15">
        <f>SUM(K369)</f>
        <v>27351.2</v>
      </c>
      <c r="L368" s="33">
        <f>SUM(L369)</f>
        <v>0</v>
      </c>
      <c r="M368" s="545">
        <f t="shared" si="56"/>
        <v>64.46148153560074</v>
      </c>
      <c r="N368" s="545">
        <f t="shared" si="57"/>
        <v>65.23015575848491</v>
      </c>
      <c r="O368" s="545">
        <f>L368*100/I368</f>
        <v>0</v>
      </c>
    </row>
    <row r="369" spans="1:15" ht="24" customHeight="1">
      <c r="A369" s="12" t="s">
        <v>683</v>
      </c>
      <c r="B369" s="13" t="s">
        <v>791</v>
      </c>
      <c r="C369" s="13" t="s">
        <v>378</v>
      </c>
      <c r="D369" s="13" t="s">
        <v>468</v>
      </c>
      <c r="E369" s="13">
        <v>4239900</v>
      </c>
      <c r="F369" s="13" t="s">
        <v>633</v>
      </c>
      <c r="G369" s="15">
        <f t="shared" si="54"/>
        <v>42430.3</v>
      </c>
      <c r="H369" s="15">
        <v>41930.3</v>
      </c>
      <c r="I369" s="33">
        <v>500</v>
      </c>
      <c r="J369" s="15">
        <f t="shared" si="59"/>
        <v>27351.2</v>
      </c>
      <c r="K369" s="15">
        <f>SUM('Анал.табл.'!J204+'Анал.табл.'!J205+'Анал.табл.'!J206)</f>
        <v>27351.2</v>
      </c>
      <c r="L369" s="33"/>
      <c r="M369" s="545">
        <f t="shared" si="56"/>
        <v>64.46148153560074</v>
      </c>
      <c r="N369" s="545">
        <f t="shared" si="57"/>
        <v>65.23015575848491</v>
      </c>
      <c r="O369" s="545">
        <f>L369*100/I369</f>
        <v>0</v>
      </c>
    </row>
    <row r="370" spans="1:15" ht="24" customHeight="1">
      <c r="A370" s="12" t="s">
        <v>359</v>
      </c>
      <c r="B370" s="13" t="s">
        <v>791</v>
      </c>
      <c r="C370" s="13" t="s">
        <v>378</v>
      </c>
      <c r="D370" s="13" t="s">
        <v>378</v>
      </c>
      <c r="E370" s="13"/>
      <c r="F370" s="13"/>
      <c r="G370" s="15">
        <f t="shared" si="54"/>
        <v>1822</v>
      </c>
      <c r="H370" s="15">
        <f>SUM(H371)</f>
        <v>1822</v>
      </c>
      <c r="I370" s="33">
        <f>SUM(I371)</f>
        <v>0</v>
      </c>
      <c r="J370" s="15">
        <f t="shared" si="59"/>
        <v>1617.5</v>
      </c>
      <c r="K370" s="15">
        <f>SUM(K371)</f>
        <v>1617.5</v>
      </c>
      <c r="L370" s="33">
        <f>SUM(L371)</f>
        <v>0</v>
      </c>
      <c r="M370" s="545">
        <f t="shared" si="56"/>
        <v>88.77607025246981</v>
      </c>
      <c r="N370" s="545">
        <f t="shared" si="57"/>
        <v>88.77607025246981</v>
      </c>
      <c r="O370" s="545"/>
    </row>
    <row r="371" spans="1:15" ht="24" customHeight="1">
      <c r="A371" s="12" t="s">
        <v>690</v>
      </c>
      <c r="B371" s="13" t="s">
        <v>791</v>
      </c>
      <c r="C371" s="13" t="s">
        <v>378</v>
      </c>
      <c r="D371" s="13" t="s">
        <v>378</v>
      </c>
      <c r="E371" s="13" t="s">
        <v>691</v>
      </c>
      <c r="F371" s="13"/>
      <c r="G371" s="15">
        <f t="shared" si="54"/>
        <v>1822</v>
      </c>
      <c r="H371" s="15">
        <f>SUM(H372)</f>
        <v>1822</v>
      </c>
      <c r="I371" s="33"/>
      <c r="J371" s="15">
        <f t="shared" si="59"/>
        <v>1617.5</v>
      </c>
      <c r="K371" s="15">
        <f>SUM(K372)</f>
        <v>1617.5</v>
      </c>
      <c r="L371" s="33"/>
      <c r="M371" s="545">
        <f t="shared" si="56"/>
        <v>88.77607025246981</v>
      </c>
      <c r="N371" s="545">
        <f t="shared" si="57"/>
        <v>88.77607025246981</v>
      </c>
      <c r="O371" s="545"/>
    </row>
    <row r="372" spans="1:15" ht="24" customHeight="1">
      <c r="A372" s="12" t="s">
        <v>632</v>
      </c>
      <c r="B372" s="13" t="s">
        <v>791</v>
      </c>
      <c r="C372" s="13" t="s">
        <v>378</v>
      </c>
      <c r="D372" s="13" t="s">
        <v>378</v>
      </c>
      <c r="E372" s="13" t="s">
        <v>691</v>
      </c>
      <c r="F372" s="13"/>
      <c r="G372" s="15">
        <f t="shared" si="54"/>
        <v>1822</v>
      </c>
      <c r="H372" s="15">
        <v>1822</v>
      </c>
      <c r="I372" s="33"/>
      <c r="J372" s="15">
        <f t="shared" si="59"/>
        <v>1617.5</v>
      </c>
      <c r="K372" s="15">
        <f>SUM('Анал.табл.'!J288:J291)</f>
        <v>1617.5</v>
      </c>
      <c r="L372" s="33"/>
      <c r="M372" s="545">
        <f t="shared" si="56"/>
        <v>88.77607025246981</v>
      </c>
      <c r="N372" s="545">
        <f t="shared" si="57"/>
        <v>88.77607025246981</v>
      </c>
      <c r="O372" s="545"/>
    </row>
    <row r="373" spans="1:15" ht="24" customHeight="1">
      <c r="A373" s="12" t="s">
        <v>551</v>
      </c>
      <c r="B373" s="13" t="s">
        <v>791</v>
      </c>
      <c r="C373" s="13" t="s">
        <v>377</v>
      </c>
      <c r="D373" s="13"/>
      <c r="E373" s="13"/>
      <c r="F373" s="13"/>
      <c r="G373" s="15">
        <f t="shared" si="54"/>
        <v>9.9</v>
      </c>
      <c r="H373" s="15">
        <f>SUM(H374)</f>
        <v>9.9</v>
      </c>
      <c r="I373" s="33"/>
      <c r="J373" s="15">
        <f t="shared" si="59"/>
        <v>8.3</v>
      </c>
      <c r="K373" s="15">
        <f>SUM(K374)</f>
        <v>8.3</v>
      </c>
      <c r="L373" s="33"/>
      <c r="M373" s="545"/>
      <c r="N373" s="545"/>
      <c r="O373" s="545"/>
    </row>
    <row r="374" spans="1:15" ht="24" customHeight="1">
      <c r="A374" s="25" t="s">
        <v>626</v>
      </c>
      <c r="B374" s="13" t="s">
        <v>791</v>
      </c>
      <c r="C374" s="13" t="s">
        <v>377</v>
      </c>
      <c r="D374" s="13" t="s">
        <v>466</v>
      </c>
      <c r="E374" s="13" t="s">
        <v>681</v>
      </c>
      <c r="F374" s="13"/>
      <c r="G374" s="15">
        <f t="shared" si="54"/>
        <v>9.9</v>
      </c>
      <c r="H374" s="15">
        <f>SUM(H375)</f>
        <v>9.9</v>
      </c>
      <c r="I374" s="33"/>
      <c r="J374" s="15">
        <f t="shared" si="59"/>
        <v>8.3</v>
      </c>
      <c r="K374" s="15">
        <f>SUM(K375)</f>
        <v>8.3</v>
      </c>
      <c r="L374" s="33"/>
      <c r="M374" s="545"/>
      <c r="N374" s="545"/>
      <c r="O374" s="545"/>
    </row>
    <row r="375" spans="1:15" ht="40.5" customHeight="1">
      <c r="A375" s="12" t="s">
        <v>710</v>
      </c>
      <c r="B375" s="13" t="s">
        <v>791</v>
      </c>
      <c r="C375" s="13" t="s">
        <v>377</v>
      </c>
      <c r="D375" s="13" t="s">
        <v>466</v>
      </c>
      <c r="E375" s="13" t="s">
        <v>681</v>
      </c>
      <c r="F375" s="13" t="s">
        <v>603</v>
      </c>
      <c r="G375" s="15">
        <f>SUM(H375:I375)</f>
        <v>9.9</v>
      </c>
      <c r="H375" s="15">
        <f>SUM('Анал.табл.'!F322)</f>
        <v>9.9</v>
      </c>
      <c r="I375" s="33"/>
      <c r="J375" s="15">
        <f>SUM(K375:L375)</f>
        <v>8.3</v>
      </c>
      <c r="K375" s="15">
        <f>SUM('Анал.табл.'!J322)</f>
        <v>8.3</v>
      </c>
      <c r="L375" s="33"/>
      <c r="M375" s="545"/>
      <c r="N375" s="545"/>
      <c r="O375" s="545"/>
    </row>
    <row r="376" spans="1:15" ht="27" customHeight="1">
      <c r="A376" s="12" t="s">
        <v>553</v>
      </c>
      <c r="B376" s="13" t="s">
        <v>791</v>
      </c>
      <c r="C376" s="13">
        <v>10</v>
      </c>
      <c r="D376" s="13"/>
      <c r="E376" s="13"/>
      <c r="F376" s="13"/>
      <c r="G376" s="15">
        <f t="shared" si="54"/>
        <v>580</v>
      </c>
      <c r="H376" s="15"/>
      <c r="I376" s="33">
        <f>SUM(I377)</f>
        <v>580</v>
      </c>
      <c r="J376" s="15">
        <f t="shared" si="59"/>
        <v>291</v>
      </c>
      <c r="K376" s="15"/>
      <c r="L376" s="33">
        <f>SUM(L377)</f>
        <v>291</v>
      </c>
      <c r="M376" s="545">
        <f t="shared" si="56"/>
        <v>50.172413793103445</v>
      </c>
      <c r="N376" s="545"/>
      <c r="O376" s="545">
        <f aca="true" t="shared" si="60" ref="O376:O383">L376*100/I376</f>
        <v>50.172413793103445</v>
      </c>
    </row>
    <row r="377" spans="1:15" ht="24.75" customHeight="1">
      <c r="A377" s="12" t="s">
        <v>502</v>
      </c>
      <c r="B377" s="13" t="s">
        <v>791</v>
      </c>
      <c r="C377" s="13">
        <v>10</v>
      </c>
      <c r="D377" s="13" t="s">
        <v>469</v>
      </c>
      <c r="E377" s="13"/>
      <c r="F377" s="13"/>
      <c r="G377" s="15">
        <f t="shared" si="54"/>
        <v>580</v>
      </c>
      <c r="H377" s="15"/>
      <c r="I377" s="33">
        <f>SUM(I378)</f>
        <v>580</v>
      </c>
      <c r="J377" s="15">
        <f t="shared" si="59"/>
        <v>291</v>
      </c>
      <c r="K377" s="15"/>
      <c r="L377" s="33">
        <f>SUM(L378)</f>
        <v>291</v>
      </c>
      <c r="M377" s="545">
        <f t="shared" si="56"/>
        <v>50.172413793103445</v>
      </c>
      <c r="N377" s="545"/>
      <c r="O377" s="545">
        <f t="shared" si="60"/>
        <v>50.172413793103445</v>
      </c>
    </row>
    <row r="378" spans="1:15" ht="78.75" customHeight="1">
      <c r="A378" s="34" t="s">
        <v>730</v>
      </c>
      <c r="B378" s="13" t="s">
        <v>791</v>
      </c>
      <c r="C378" s="13">
        <v>10</v>
      </c>
      <c r="D378" s="13" t="s">
        <v>469</v>
      </c>
      <c r="E378" s="13">
        <v>5058600</v>
      </c>
      <c r="F378" s="13"/>
      <c r="G378" s="15">
        <f t="shared" si="54"/>
        <v>580</v>
      </c>
      <c r="H378" s="15"/>
      <c r="I378" s="33">
        <f>SUM(I379)</f>
        <v>580</v>
      </c>
      <c r="J378" s="15">
        <f t="shared" si="59"/>
        <v>291</v>
      </c>
      <c r="K378" s="15"/>
      <c r="L378" s="33">
        <f>SUM(L379)</f>
        <v>291</v>
      </c>
      <c r="M378" s="545">
        <f t="shared" si="56"/>
        <v>50.172413793103445</v>
      </c>
      <c r="N378" s="545"/>
      <c r="O378" s="545">
        <f t="shared" si="60"/>
        <v>50.172413793103445</v>
      </c>
    </row>
    <row r="379" spans="1:15" ht="58.5" customHeight="1">
      <c r="A379" s="12" t="s">
        <v>731</v>
      </c>
      <c r="B379" s="13" t="s">
        <v>791</v>
      </c>
      <c r="C379" s="13">
        <v>10</v>
      </c>
      <c r="D379" s="13" t="s">
        <v>469</v>
      </c>
      <c r="E379" s="13">
        <v>5058600</v>
      </c>
      <c r="F379" s="13" t="s">
        <v>624</v>
      </c>
      <c r="G379" s="15">
        <f t="shared" si="54"/>
        <v>580</v>
      </c>
      <c r="H379" s="15"/>
      <c r="I379" s="33">
        <v>580</v>
      </c>
      <c r="J379" s="15">
        <f t="shared" si="59"/>
        <v>291</v>
      </c>
      <c r="K379" s="15"/>
      <c r="L379" s="33">
        <f>SUM('Анал.табл.'!K383:K384)</f>
        <v>291</v>
      </c>
      <c r="M379" s="545">
        <f t="shared" si="56"/>
        <v>50.172413793103445</v>
      </c>
      <c r="N379" s="545"/>
      <c r="O379" s="545">
        <f t="shared" si="60"/>
        <v>50.172413793103445</v>
      </c>
    </row>
    <row r="380" spans="1:15" ht="25.5" customHeight="1">
      <c r="A380" s="12" t="s">
        <v>558</v>
      </c>
      <c r="B380" s="13" t="s">
        <v>791</v>
      </c>
      <c r="C380" s="13">
        <v>11</v>
      </c>
      <c r="D380" s="13"/>
      <c r="E380" s="13"/>
      <c r="F380" s="13"/>
      <c r="G380" s="15">
        <f t="shared" si="54"/>
        <v>59351.1</v>
      </c>
      <c r="H380" s="15">
        <f>SUM(H381+H386)</f>
        <v>58018.9</v>
      </c>
      <c r="I380" s="33">
        <f>SUM(I381+I386)</f>
        <v>1332.2</v>
      </c>
      <c r="J380" s="15">
        <f aca="true" t="shared" si="61" ref="J380:J390">SUM(K380:L380)</f>
        <v>38923.2</v>
      </c>
      <c r="K380" s="15">
        <f>SUM(K381+K386)</f>
        <v>38377.2</v>
      </c>
      <c r="L380" s="33">
        <f>SUM(L381+L386)</f>
        <v>546</v>
      </c>
      <c r="M380" s="545">
        <f t="shared" si="56"/>
        <v>65.58126134140731</v>
      </c>
      <c r="N380" s="545">
        <f t="shared" si="57"/>
        <v>66.14603172414505</v>
      </c>
      <c r="O380" s="545">
        <f t="shared" si="60"/>
        <v>40.98483711154481</v>
      </c>
    </row>
    <row r="381" spans="1:15" ht="27" customHeight="1">
      <c r="A381" s="12" t="s">
        <v>405</v>
      </c>
      <c r="B381" s="13" t="s">
        <v>791</v>
      </c>
      <c r="C381" s="13">
        <v>11</v>
      </c>
      <c r="D381" s="13" t="s">
        <v>466</v>
      </c>
      <c r="E381" s="13"/>
      <c r="F381" s="13"/>
      <c r="G381" s="15">
        <f t="shared" si="54"/>
        <v>39791.7</v>
      </c>
      <c r="H381" s="15">
        <f>SUM(H382+H384)</f>
        <v>38459.5</v>
      </c>
      <c r="I381" s="33">
        <f>SUM(I382+I384)</f>
        <v>1332.2</v>
      </c>
      <c r="J381" s="15">
        <f t="shared" si="61"/>
        <v>26006.8</v>
      </c>
      <c r="K381" s="15">
        <f>SUM(K382+K384)</f>
        <v>25460.8</v>
      </c>
      <c r="L381" s="33">
        <f>SUM(L382+L384)</f>
        <v>546</v>
      </c>
      <c r="M381" s="545">
        <f t="shared" si="56"/>
        <v>65.35734839175004</v>
      </c>
      <c r="N381" s="545">
        <f t="shared" si="57"/>
        <v>66.20158868420026</v>
      </c>
      <c r="O381" s="545">
        <f t="shared" si="60"/>
        <v>40.98483711154481</v>
      </c>
    </row>
    <row r="382" spans="1:15" ht="26.25" customHeight="1">
      <c r="A382" s="12" t="s">
        <v>792</v>
      </c>
      <c r="B382" s="13" t="s">
        <v>791</v>
      </c>
      <c r="C382" s="13">
        <v>11</v>
      </c>
      <c r="D382" s="13" t="s">
        <v>466</v>
      </c>
      <c r="E382" s="13">
        <v>4820000</v>
      </c>
      <c r="F382" s="13"/>
      <c r="G382" s="15">
        <f t="shared" si="54"/>
        <v>37175</v>
      </c>
      <c r="H382" s="15">
        <f>SUM(H383)</f>
        <v>35842.8</v>
      </c>
      <c r="I382" s="33">
        <f>SUM(I383)</f>
        <v>1332.2</v>
      </c>
      <c r="J382" s="15">
        <f t="shared" si="61"/>
        <v>24614.399999999998</v>
      </c>
      <c r="K382" s="15">
        <f>SUM(K383)</f>
        <v>24068.399999999998</v>
      </c>
      <c r="L382" s="33">
        <f>SUM(L383)</f>
        <v>546</v>
      </c>
      <c r="M382" s="545">
        <f t="shared" si="56"/>
        <v>66.21223940820444</v>
      </c>
      <c r="N382" s="545">
        <f t="shared" si="57"/>
        <v>67.14988784358364</v>
      </c>
      <c r="O382" s="545">
        <f t="shared" si="60"/>
        <v>40.98483711154481</v>
      </c>
    </row>
    <row r="383" spans="1:15" ht="26.25" customHeight="1">
      <c r="A383" s="12" t="s">
        <v>683</v>
      </c>
      <c r="B383" s="13" t="s">
        <v>791</v>
      </c>
      <c r="C383" s="13">
        <v>11</v>
      </c>
      <c r="D383" s="13" t="s">
        <v>466</v>
      </c>
      <c r="E383" s="13">
        <v>4829900</v>
      </c>
      <c r="F383" s="13" t="s">
        <v>633</v>
      </c>
      <c r="G383" s="15">
        <f t="shared" si="54"/>
        <v>37175</v>
      </c>
      <c r="H383" s="15">
        <v>35842.8</v>
      </c>
      <c r="I383" s="33">
        <f>SUM('Анал.табл.'!G396)</f>
        <v>1332.2</v>
      </c>
      <c r="J383" s="15">
        <f t="shared" si="61"/>
        <v>24614.399999999998</v>
      </c>
      <c r="K383" s="15">
        <f>SUM('Анал.табл.'!J396+'Анал.табл.'!J397)</f>
        <v>24068.399999999998</v>
      </c>
      <c r="L383" s="33">
        <f>SUM('Анал.табл.'!K396)</f>
        <v>546</v>
      </c>
      <c r="M383" s="545">
        <f t="shared" si="56"/>
        <v>66.21223940820444</v>
      </c>
      <c r="N383" s="545">
        <f t="shared" si="57"/>
        <v>67.14988784358364</v>
      </c>
      <c r="O383" s="545">
        <f t="shared" si="60"/>
        <v>40.98483711154481</v>
      </c>
    </row>
    <row r="384" spans="1:15" ht="24" customHeight="1">
      <c r="A384" s="12" t="s">
        <v>626</v>
      </c>
      <c r="B384" s="13" t="s">
        <v>791</v>
      </c>
      <c r="C384" s="13">
        <v>11</v>
      </c>
      <c r="D384" s="13" t="s">
        <v>466</v>
      </c>
      <c r="E384" s="13">
        <v>7950000</v>
      </c>
      <c r="F384" s="13"/>
      <c r="G384" s="15">
        <f t="shared" si="54"/>
        <v>2616.7</v>
      </c>
      <c r="H384" s="15">
        <f>SUM(H385)</f>
        <v>2616.7</v>
      </c>
      <c r="I384" s="33"/>
      <c r="J384" s="15">
        <f t="shared" si="61"/>
        <v>1392.4</v>
      </c>
      <c r="K384" s="15">
        <f>SUM(K385)</f>
        <v>1392.4</v>
      </c>
      <c r="L384" s="33"/>
      <c r="M384" s="545">
        <f t="shared" si="56"/>
        <v>53.2120609928536</v>
      </c>
      <c r="N384" s="545">
        <f t="shared" si="57"/>
        <v>53.2120609928536</v>
      </c>
      <c r="O384" s="545"/>
    </row>
    <row r="385" spans="1:15" ht="38.25" customHeight="1">
      <c r="A385" s="12" t="s">
        <v>793</v>
      </c>
      <c r="B385" s="13" t="s">
        <v>791</v>
      </c>
      <c r="C385" s="13">
        <v>11</v>
      </c>
      <c r="D385" s="13" t="s">
        <v>466</v>
      </c>
      <c r="E385" s="13">
        <v>7950000</v>
      </c>
      <c r="F385" s="13">
        <v>500</v>
      </c>
      <c r="G385" s="15">
        <f t="shared" si="54"/>
        <v>2616.7</v>
      </c>
      <c r="H385" s="15">
        <v>2616.7</v>
      </c>
      <c r="I385" s="33"/>
      <c r="J385" s="15">
        <f t="shared" si="61"/>
        <v>1392.4</v>
      </c>
      <c r="K385" s="15">
        <f>SUM('Анал.табл.'!J395)</f>
        <v>1392.4</v>
      </c>
      <c r="L385" s="33"/>
      <c r="M385" s="545">
        <f t="shared" si="56"/>
        <v>53.2120609928536</v>
      </c>
      <c r="N385" s="545">
        <f t="shared" si="57"/>
        <v>53.2120609928536</v>
      </c>
      <c r="O385" s="545"/>
    </row>
    <row r="386" spans="1:15" ht="26.25" customHeight="1">
      <c r="A386" s="12" t="s">
        <v>414</v>
      </c>
      <c r="B386" s="13" t="s">
        <v>791</v>
      </c>
      <c r="C386" s="13" t="s">
        <v>497</v>
      </c>
      <c r="D386" s="13" t="s">
        <v>373</v>
      </c>
      <c r="E386" s="13"/>
      <c r="F386" s="13"/>
      <c r="G386" s="15">
        <f t="shared" si="54"/>
        <v>19559.4</v>
      </c>
      <c r="H386" s="15">
        <f>SUM(H387+H390)</f>
        <v>19559.4</v>
      </c>
      <c r="I386" s="33"/>
      <c r="J386" s="15">
        <f t="shared" si="61"/>
        <v>12916.4</v>
      </c>
      <c r="K386" s="15">
        <f>SUM(K387+K390)</f>
        <v>12916.4</v>
      </c>
      <c r="L386" s="33"/>
      <c r="M386" s="545">
        <f t="shared" si="56"/>
        <v>66.03679049459595</v>
      </c>
      <c r="N386" s="545">
        <f t="shared" si="57"/>
        <v>66.03679049459595</v>
      </c>
      <c r="O386" s="545"/>
    </row>
    <row r="387" spans="1:15" ht="41.25" customHeight="1">
      <c r="A387" s="12" t="s">
        <v>794</v>
      </c>
      <c r="B387" s="13" t="s">
        <v>791</v>
      </c>
      <c r="C387" s="13" t="s">
        <v>497</v>
      </c>
      <c r="D387" s="13" t="s">
        <v>373</v>
      </c>
      <c r="E387" s="13" t="s">
        <v>785</v>
      </c>
      <c r="F387" s="13"/>
      <c r="G387" s="15">
        <f t="shared" si="54"/>
        <v>4269.6</v>
      </c>
      <c r="H387" s="15">
        <f>SUM(H388)</f>
        <v>4269.6</v>
      </c>
      <c r="I387" s="33"/>
      <c r="J387" s="15">
        <f t="shared" si="61"/>
        <v>3406.9</v>
      </c>
      <c r="K387" s="15">
        <f>SUM(K388)</f>
        <v>3406.9</v>
      </c>
      <c r="L387" s="33"/>
      <c r="M387" s="545">
        <f t="shared" si="56"/>
        <v>79.7943601274124</v>
      </c>
      <c r="N387" s="545">
        <f t="shared" si="57"/>
        <v>79.7943601274124</v>
      </c>
      <c r="O387" s="545"/>
    </row>
    <row r="388" spans="1:15" ht="25.5" customHeight="1">
      <c r="A388" s="12" t="s">
        <v>575</v>
      </c>
      <c r="B388" s="13" t="s">
        <v>791</v>
      </c>
      <c r="C388" s="13" t="s">
        <v>497</v>
      </c>
      <c r="D388" s="13" t="s">
        <v>373</v>
      </c>
      <c r="E388" s="13" t="s">
        <v>576</v>
      </c>
      <c r="F388" s="13"/>
      <c r="G388" s="15">
        <f t="shared" si="54"/>
        <v>4269.6</v>
      </c>
      <c r="H388" s="15">
        <f>SUM(H389)</f>
        <v>4269.6</v>
      </c>
      <c r="I388" s="33"/>
      <c r="J388" s="15">
        <f t="shared" si="61"/>
        <v>3406.9</v>
      </c>
      <c r="K388" s="15">
        <f>SUM(K389)</f>
        <v>3406.9</v>
      </c>
      <c r="L388" s="33"/>
      <c r="M388" s="545">
        <f t="shared" si="56"/>
        <v>79.7943601274124</v>
      </c>
      <c r="N388" s="545">
        <f t="shared" si="57"/>
        <v>79.7943601274124</v>
      </c>
      <c r="O388" s="545"/>
    </row>
    <row r="389" spans="1:15" ht="27.75" customHeight="1">
      <c r="A389" s="12" t="s">
        <v>577</v>
      </c>
      <c r="B389" s="13" t="s">
        <v>791</v>
      </c>
      <c r="C389" s="13" t="s">
        <v>497</v>
      </c>
      <c r="D389" s="13" t="s">
        <v>373</v>
      </c>
      <c r="E389" s="13" t="s">
        <v>576</v>
      </c>
      <c r="F389" s="13">
        <v>500</v>
      </c>
      <c r="G389" s="15">
        <f t="shared" si="54"/>
        <v>4269.6</v>
      </c>
      <c r="H389" s="15">
        <v>4269.6</v>
      </c>
      <c r="I389" s="33"/>
      <c r="J389" s="15">
        <f t="shared" si="61"/>
        <v>3406.9</v>
      </c>
      <c r="K389" s="15">
        <f>SUM('Анал.табл.'!J403)</f>
        <v>3406.9</v>
      </c>
      <c r="L389" s="33"/>
      <c r="M389" s="545">
        <f t="shared" si="56"/>
        <v>79.7943601274124</v>
      </c>
      <c r="N389" s="545">
        <f t="shared" si="57"/>
        <v>79.7943601274124</v>
      </c>
      <c r="O389" s="545"/>
    </row>
    <row r="390" spans="1:15" ht="27.75" customHeight="1">
      <c r="A390" s="12" t="s">
        <v>792</v>
      </c>
      <c r="B390" s="13" t="s">
        <v>791</v>
      </c>
      <c r="C390" s="13">
        <v>11</v>
      </c>
      <c r="D390" s="13" t="s">
        <v>373</v>
      </c>
      <c r="E390" s="13">
        <v>4820000</v>
      </c>
      <c r="F390" s="13"/>
      <c r="G390" s="15">
        <f t="shared" si="54"/>
        <v>15289.8</v>
      </c>
      <c r="H390" s="15">
        <f>SUM(H391)</f>
        <v>15289.8</v>
      </c>
      <c r="I390" s="33"/>
      <c r="J390" s="15">
        <f t="shared" si="61"/>
        <v>9509.5</v>
      </c>
      <c r="K390" s="15">
        <f>SUM(K391)</f>
        <v>9509.5</v>
      </c>
      <c r="L390" s="33"/>
      <c r="M390" s="545">
        <f t="shared" si="56"/>
        <v>62.19505814333739</v>
      </c>
      <c r="N390" s="545">
        <f t="shared" si="57"/>
        <v>62.19505814333739</v>
      </c>
      <c r="O390" s="545"/>
    </row>
    <row r="391" spans="1:15" ht="24.75" customHeight="1">
      <c r="A391" s="12" t="s">
        <v>683</v>
      </c>
      <c r="B391" s="13" t="s">
        <v>791</v>
      </c>
      <c r="C391" s="13">
        <v>11</v>
      </c>
      <c r="D391" s="13" t="s">
        <v>373</v>
      </c>
      <c r="E391" s="13">
        <v>4829900</v>
      </c>
      <c r="F391" s="13" t="s">
        <v>633</v>
      </c>
      <c r="G391" s="15">
        <f>SUM(H391:I391)</f>
        <v>15289.8</v>
      </c>
      <c r="H391" s="15">
        <f>SUM('Анал.табл.'!F404)</f>
        <v>15289.8</v>
      </c>
      <c r="I391" s="33">
        <f>SUM('[16]Анал.табл.'!Q423)</f>
        <v>0</v>
      </c>
      <c r="J391" s="15">
        <f>SUM(K391:L391)</f>
        <v>9509.5</v>
      </c>
      <c r="K391" s="15">
        <f>SUM('Анал.табл.'!J404)</f>
        <v>9509.5</v>
      </c>
      <c r="L391" s="33"/>
      <c r="M391" s="545">
        <f t="shared" si="56"/>
        <v>62.19505814333739</v>
      </c>
      <c r="N391" s="545">
        <f t="shared" si="57"/>
        <v>62.19505814333739</v>
      </c>
      <c r="O391" s="545"/>
    </row>
    <row r="392" spans="1:15" ht="26.25" customHeight="1" thickBot="1">
      <c r="A392" s="35" t="s">
        <v>795</v>
      </c>
      <c r="B392" s="36"/>
      <c r="C392" s="36"/>
      <c r="D392" s="36"/>
      <c r="E392" s="36"/>
      <c r="F392" s="36"/>
      <c r="G392" s="19">
        <f aca="true" t="shared" si="62" ref="G392:L392">SUM(G355+G276+G264+G237+G25+G8)</f>
        <v>3518082.1</v>
      </c>
      <c r="H392" s="19">
        <f t="shared" si="62"/>
        <v>1975428.4000000001</v>
      </c>
      <c r="I392" s="19">
        <f t="shared" si="62"/>
        <v>1542653.7</v>
      </c>
      <c r="J392" s="19">
        <f t="shared" si="62"/>
        <v>2258777.7</v>
      </c>
      <c r="K392" s="19">
        <f t="shared" si="62"/>
        <v>1376549.6</v>
      </c>
      <c r="L392" s="19">
        <f t="shared" si="62"/>
        <v>882228.1000000001</v>
      </c>
      <c r="M392" s="554">
        <f t="shared" si="56"/>
        <v>64.20480352064553</v>
      </c>
      <c r="N392" s="554">
        <f t="shared" si="57"/>
        <v>69.68359875761632</v>
      </c>
      <c r="O392" s="554">
        <f>L392*100/I392</f>
        <v>57.188991929945146</v>
      </c>
    </row>
    <row r="393" spans="1:9" ht="18.75">
      <c r="A393" s="37"/>
      <c r="B393" s="38"/>
      <c r="C393" s="38"/>
      <c r="D393" s="38"/>
      <c r="E393" s="38"/>
      <c r="F393" s="38"/>
      <c r="G393" s="39"/>
      <c r="H393" s="39"/>
      <c r="I393" s="39"/>
    </row>
    <row r="394" spans="1:9" ht="18.75">
      <c r="A394" s="37"/>
      <c r="B394" s="38"/>
      <c r="C394" s="38"/>
      <c r="D394" s="38"/>
      <c r="E394" s="38"/>
      <c r="F394" s="38"/>
      <c r="G394" s="37"/>
      <c r="H394" s="37"/>
      <c r="I394" s="37"/>
    </row>
    <row r="395" spans="1:9" ht="18.75">
      <c r="A395" s="37"/>
      <c r="B395" s="38"/>
      <c r="C395" s="38"/>
      <c r="D395" s="38"/>
      <c r="E395" s="38"/>
      <c r="F395" s="38"/>
      <c r="G395" s="39"/>
      <c r="H395" s="39"/>
      <c r="I395" s="39"/>
    </row>
    <row r="396" spans="1:9" ht="18.75">
      <c r="A396" s="37"/>
      <c r="B396" s="38"/>
      <c r="C396" s="38"/>
      <c r="D396" s="38"/>
      <c r="E396" s="38"/>
      <c r="F396" s="38"/>
      <c r="G396" s="37"/>
      <c r="H396" s="37"/>
      <c r="I396" s="37"/>
    </row>
    <row r="397" spans="1:9" ht="18.75">
      <c r="A397" s="37"/>
      <c r="B397" s="38"/>
      <c r="C397" s="38"/>
      <c r="D397" s="38"/>
      <c r="E397" s="38"/>
      <c r="F397" s="38"/>
      <c r="G397" s="37"/>
      <c r="H397" s="37"/>
      <c r="I397" s="37"/>
    </row>
    <row r="398" spans="1:9" ht="18.75">
      <c r="A398" s="37"/>
      <c r="B398" s="38"/>
      <c r="C398" s="38"/>
      <c r="D398" s="38"/>
      <c r="E398" s="38"/>
      <c r="F398" s="38"/>
      <c r="G398" s="37"/>
      <c r="H398" s="37"/>
      <c r="I398" s="37"/>
    </row>
    <row r="399" spans="1:9" ht="18.75">
      <c r="A399" s="37"/>
      <c r="B399" s="38"/>
      <c r="C399" s="38"/>
      <c r="D399" s="38"/>
      <c r="E399" s="38"/>
      <c r="F399" s="38"/>
      <c r="G399" s="37"/>
      <c r="H399" s="37"/>
      <c r="I399" s="37"/>
    </row>
    <row r="400" spans="1:9" ht="18.75">
      <c r="A400" s="37"/>
      <c r="B400" s="38"/>
      <c r="C400" s="38"/>
      <c r="D400" s="38"/>
      <c r="E400" s="38"/>
      <c r="F400" s="38"/>
      <c r="G400" s="37"/>
      <c r="H400" s="37"/>
      <c r="I400" s="37"/>
    </row>
    <row r="401" spans="1:9" ht="18.75">
      <c r="A401" s="37"/>
      <c r="B401" s="38"/>
      <c r="C401" s="38"/>
      <c r="D401" s="38"/>
      <c r="E401" s="38"/>
      <c r="F401" s="38"/>
      <c r="G401" s="37"/>
      <c r="H401" s="37"/>
      <c r="I401" s="37"/>
    </row>
    <row r="402" spans="1:9" ht="18.75">
      <c r="A402" s="37"/>
      <c r="B402" s="38"/>
      <c r="C402" s="38"/>
      <c r="D402" s="38"/>
      <c r="E402" s="38"/>
      <c r="F402" s="38"/>
      <c r="G402" s="37"/>
      <c r="H402" s="37"/>
      <c r="I402" s="37"/>
    </row>
    <row r="403" spans="1:9" ht="18.75">
      <c r="A403" s="37"/>
      <c r="B403" s="38"/>
      <c r="C403" s="38"/>
      <c r="D403" s="38"/>
      <c r="E403" s="38"/>
      <c r="F403" s="38"/>
      <c r="G403" s="40"/>
      <c r="H403" s="40"/>
      <c r="I403" s="40"/>
    </row>
    <row r="404" spans="1:9" ht="18.75">
      <c r="A404" s="37"/>
      <c r="B404" s="38"/>
      <c r="C404" s="38"/>
      <c r="D404" s="38"/>
      <c r="E404" s="38"/>
      <c r="F404" s="38"/>
      <c r="G404" s="40"/>
      <c r="H404" s="40"/>
      <c r="I404" s="40"/>
    </row>
    <row r="405" spans="1:9" ht="18.75">
      <c r="A405" s="37"/>
      <c r="B405" s="38"/>
      <c r="C405" s="38"/>
      <c r="D405" s="38"/>
      <c r="E405" s="38"/>
      <c r="F405" s="38"/>
      <c r="G405" s="40"/>
      <c r="H405" s="40"/>
      <c r="I405" s="40"/>
    </row>
    <row r="406" spans="1:9" ht="18.75">
      <c r="A406" s="37"/>
      <c r="B406" s="38"/>
      <c r="C406" s="38"/>
      <c r="D406" s="38"/>
      <c r="E406" s="38"/>
      <c r="F406" s="38"/>
      <c r="G406" s="40"/>
      <c r="H406" s="40"/>
      <c r="I406" s="40"/>
    </row>
    <row r="407" spans="1:9" ht="18.75">
      <c r="A407" s="37"/>
      <c r="B407" s="38"/>
      <c r="C407" s="38"/>
      <c r="D407" s="38"/>
      <c r="E407" s="38"/>
      <c r="F407" s="38"/>
      <c r="G407" s="40"/>
      <c r="H407" s="40"/>
      <c r="I407" s="40"/>
    </row>
    <row r="408" spans="1:9" ht="18.75">
      <c r="A408" s="37"/>
      <c r="B408" s="38"/>
      <c r="C408" s="38"/>
      <c r="D408" s="38"/>
      <c r="E408" s="38"/>
      <c r="F408" s="38"/>
      <c r="G408" s="40"/>
      <c r="H408" s="40"/>
      <c r="I408" s="40"/>
    </row>
    <row r="409" spans="1:9" ht="18.75">
      <c r="A409" s="37"/>
      <c r="B409" s="38"/>
      <c r="C409" s="38"/>
      <c r="D409" s="38"/>
      <c r="E409" s="38"/>
      <c r="F409" s="38"/>
      <c r="G409" s="40"/>
      <c r="H409" s="40"/>
      <c r="I409" s="40"/>
    </row>
    <row r="410" spans="1:9" ht="18.75">
      <c r="A410" s="37"/>
      <c r="B410" s="38"/>
      <c r="C410" s="38"/>
      <c r="D410" s="38"/>
      <c r="E410" s="38"/>
      <c r="F410" s="38"/>
      <c r="G410" s="40"/>
      <c r="H410" s="40"/>
      <c r="I410" s="40"/>
    </row>
    <row r="411" spans="1:9" ht="18.75">
      <c r="A411" s="37"/>
      <c r="B411" s="38"/>
      <c r="C411" s="38"/>
      <c r="D411" s="38"/>
      <c r="E411" s="38"/>
      <c r="F411" s="38"/>
      <c r="G411" s="40"/>
      <c r="H411" s="40"/>
      <c r="I411" s="40"/>
    </row>
    <row r="412" spans="1:9" ht="18.75">
      <c r="A412" s="37"/>
      <c r="B412" s="38"/>
      <c r="C412" s="38"/>
      <c r="D412" s="38"/>
      <c r="E412" s="38"/>
      <c r="F412" s="38"/>
      <c r="G412" s="40"/>
      <c r="H412" s="40"/>
      <c r="I412" s="40"/>
    </row>
    <row r="413" spans="1:9" ht="15.75">
      <c r="A413" s="40"/>
      <c r="B413" s="38"/>
      <c r="C413" s="38"/>
      <c r="D413" s="38"/>
      <c r="E413" s="38"/>
      <c r="F413" s="38"/>
      <c r="G413" s="40"/>
      <c r="H413" s="40"/>
      <c r="I413" s="40"/>
    </row>
    <row r="414" spans="1:9" ht="15.75">
      <c r="A414" s="40"/>
      <c r="B414" s="38"/>
      <c r="C414" s="38"/>
      <c r="D414" s="38"/>
      <c r="E414" s="38"/>
      <c r="F414" s="38"/>
      <c r="G414" s="40"/>
      <c r="H414" s="40"/>
      <c r="I414" s="40"/>
    </row>
    <row r="415" spans="1:9" ht="15.75">
      <c r="A415" s="40"/>
      <c r="B415" s="38"/>
      <c r="C415" s="38"/>
      <c r="D415" s="38"/>
      <c r="E415" s="38"/>
      <c r="F415" s="38"/>
      <c r="G415" s="40"/>
      <c r="H415" s="40"/>
      <c r="I415" s="40"/>
    </row>
    <row r="416" spans="1:9" ht="15.75">
      <c r="A416" s="40"/>
      <c r="B416" s="38"/>
      <c r="C416" s="38"/>
      <c r="D416" s="38"/>
      <c r="E416" s="38"/>
      <c r="F416" s="38"/>
      <c r="G416" s="40"/>
      <c r="H416" s="40"/>
      <c r="I416" s="40"/>
    </row>
    <row r="417" spans="1:9" ht="15.75">
      <c r="A417" s="40"/>
      <c r="B417" s="38"/>
      <c r="C417" s="38"/>
      <c r="D417" s="38"/>
      <c r="E417" s="38"/>
      <c r="F417" s="38"/>
      <c r="G417" s="40"/>
      <c r="H417" s="40"/>
      <c r="I417" s="40"/>
    </row>
    <row r="418" spans="1:9" ht="15.75">
      <c r="A418" s="40"/>
      <c r="B418" s="38"/>
      <c r="C418" s="38"/>
      <c r="D418" s="38"/>
      <c r="E418" s="38"/>
      <c r="F418" s="38"/>
      <c r="G418" s="40"/>
      <c r="H418" s="40"/>
      <c r="I418" s="40"/>
    </row>
    <row r="419" spans="1:9" ht="15.75">
      <c r="A419" s="40"/>
      <c r="B419" s="38"/>
      <c r="C419" s="38"/>
      <c r="D419" s="38"/>
      <c r="E419" s="38"/>
      <c r="F419" s="38"/>
      <c r="G419" s="40"/>
      <c r="H419" s="40"/>
      <c r="I419" s="40"/>
    </row>
    <row r="420" spans="1:9" ht="15.75">
      <c r="A420" s="40"/>
      <c r="B420" s="38"/>
      <c r="C420" s="38"/>
      <c r="D420" s="38"/>
      <c r="E420" s="38"/>
      <c r="F420" s="38"/>
      <c r="G420" s="40"/>
      <c r="H420" s="40"/>
      <c r="I420" s="40"/>
    </row>
    <row r="421" spans="1:9" ht="15.75">
      <c r="A421" s="40"/>
      <c r="B421" s="38"/>
      <c r="C421" s="38"/>
      <c r="D421" s="38"/>
      <c r="E421" s="38"/>
      <c r="F421" s="38"/>
      <c r="G421" s="40"/>
      <c r="H421" s="40"/>
      <c r="I421" s="40"/>
    </row>
    <row r="422" spans="1:9" ht="15.75">
      <c r="A422" s="40"/>
      <c r="B422" s="38"/>
      <c r="C422" s="38"/>
      <c r="D422" s="38"/>
      <c r="E422" s="38"/>
      <c r="F422" s="38"/>
      <c r="G422" s="40"/>
      <c r="H422" s="40"/>
      <c r="I422" s="40"/>
    </row>
    <row r="423" spans="1:9" ht="15.75">
      <c r="A423" s="40"/>
      <c r="B423" s="38"/>
      <c r="C423" s="38"/>
      <c r="D423" s="38"/>
      <c r="E423" s="38"/>
      <c r="F423" s="38"/>
      <c r="G423" s="40"/>
      <c r="H423" s="40"/>
      <c r="I423" s="40"/>
    </row>
    <row r="424" spans="1:9" ht="15.75">
      <c r="A424" s="40"/>
      <c r="B424" s="38"/>
      <c r="C424" s="38"/>
      <c r="D424" s="38"/>
      <c r="E424" s="38"/>
      <c r="F424" s="38"/>
      <c r="G424" s="40"/>
      <c r="H424" s="40"/>
      <c r="I424" s="40"/>
    </row>
    <row r="425" spans="1:9" ht="15.75">
      <c r="A425" s="40"/>
      <c r="B425" s="38"/>
      <c r="C425" s="38"/>
      <c r="D425" s="38"/>
      <c r="E425" s="38"/>
      <c r="F425" s="38"/>
      <c r="G425" s="40"/>
      <c r="H425" s="40"/>
      <c r="I425" s="40"/>
    </row>
    <row r="426" spans="1:9" ht="15.75">
      <c r="A426" s="40"/>
      <c r="B426" s="38"/>
      <c r="C426" s="38"/>
      <c r="D426" s="38"/>
      <c r="E426" s="38"/>
      <c r="F426" s="38"/>
      <c r="G426" s="40"/>
      <c r="H426" s="40"/>
      <c r="I426" s="40"/>
    </row>
    <row r="427" spans="1:9" ht="15.75">
      <c r="A427" s="40"/>
      <c r="B427" s="38"/>
      <c r="C427" s="38"/>
      <c r="D427" s="38"/>
      <c r="E427" s="38"/>
      <c r="F427" s="38"/>
      <c r="G427" s="40"/>
      <c r="H427" s="40"/>
      <c r="I427" s="40"/>
    </row>
    <row r="428" spans="1:9" ht="15.75">
      <c r="A428" s="40"/>
      <c r="B428" s="38"/>
      <c r="C428" s="38"/>
      <c r="D428" s="38"/>
      <c r="E428" s="38"/>
      <c r="F428" s="38"/>
      <c r="G428" s="40"/>
      <c r="H428" s="40"/>
      <c r="I428" s="40"/>
    </row>
    <row r="429" spans="1:9" ht="15.75">
      <c r="A429" s="40"/>
      <c r="B429" s="41"/>
      <c r="C429" s="41"/>
      <c r="D429" s="41"/>
      <c r="E429" s="41"/>
      <c r="F429" s="41"/>
      <c r="G429" s="40"/>
      <c r="H429" s="40"/>
      <c r="I429" s="40"/>
    </row>
    <row r="430" spans="1:9" ht="15.75">
      <c r="A430" s="40"/>
      <c r="B430" s="41"/>
      <c r="C430" s="41"/>
      <c r="D430" s="41"/>
      <c r="E430" s="41"/>
      <c r="F430" s="41"/>
      <c r="G430" s="40"/>
      <c r="H430" s="40"/>
      <c r="I430" s="40"/>
    </row>
    <row r="431" spans="1:9" ht="15.75">
      <c r="A431" s="40"/>
      <c r="B431" s="41"/>
      <c r="C431" s="41"/>
      <c r="D431" s="41"/>
      <c r="E431" s="41"/>
      <c r="F431" s="41"/>
      <c r="G431" s="40"/>
      <c r="H431" s="40"/>
      <c r="I431" s="40"/>
    </row>
    <row r="432" spans="1:9" ht="15.75">
      <c r="A432" s="40"/>
      <c r="B432" s="41"/>
      <c r="C432" s="41"/>
      <c r="D432" s="41"/>
      <c r="E432" s="41"/>
      <c r="F432" s="41"/>
      <c r="G432" s="40"/>
      <c r="H432" s="40"/>
      <c r="I432" s="40"/>
    </row>
    <row r="433" spans="1:9" ht="15.75">
      <c r="A433" s="40"/>
      <c r="B433" s="41"/>
      <c r="C433" s="41"/>
      <c r="D433" s="41"/>
      <c r="E433" s="41"/>
      <c r="F433" s="41"/>
      <c r="G433" s="40"/>
      <c r="H433" s="40"/>
      <c r="I433" s="40"/>
    </row>
    <row r="434" spans="1:9" ht="15.75">
      <c r="A434" s="40"/>
      <c r="B434" s="41"/>
      <c r="C434" s="41"/>
      <c r="D434" s="41"/>
      <c r="E434" s="41"/>
      <c r="F434" s="41"/>
      <c r="G434" s="40"/>
      <c r="H434" s="40"/>
      <c r="I434" s="40"/>
    </row>
    <row r="435" spans="1:9" ht="15.75">
      <c r="A435" s="40"/>
      <c r="B435" s="41"/>
      <c r="C435" s="41"/>
      <c r="D435" s="41"/>
      <c r="E435" s="41"/>
      <c r="F435" s="41"/>
      <c r="G435" s="40"/>
      <c r="H435" s="40"/>
      <c r="I435" s="40"/>
    </row>
    <row r="436" spans="1:9" ht="15.75">
      <c r="A436" s="40"/>
      <c r="B436" s="41"/>
      <c r="C436" s="41"/>
      <c r="D436" s="41"/>
      <c r="E436" s="41"/>
      <c r="F436" s="41"/>
      <c r="G436" s="40"/>
      <c r="H436" s="40"/>
      <c r="I436" s="40"/>
    </row>
    <row r="437" spans="1:9" ht="15.75">
      <c r="A437" s="40"/>
      <c r="B437" s="41"/>
      <c r="C437" s="41"/>
      <c r="D437" s="41"/>
      <c r="E437" s="41"/>
      <c r="F437" s="41"/>
      <c r="G437" s="40"/>
      <c r="H437" s="40"/>
      <c r="I437" s="40"/>
    </row>
    <row r="438" spans="1:9" ht="15.75">
      <c r="A438" s="40"/>
      <c r="B438" s="41"/>
      <c r="C438" s="41"/>
      <c r="D438" s="41"/>
      <c r="E438" s="41"/>
      <c r="F438" s="41"/>
      <c r="G438" s="40"/>
      <c r="H438" s="40"/>
      <c r="I438" s="40"/>
    </row>
    <row r="439" spans="1:9" ht="15.75">
      <c r="A439" s="40"/>
      <c r="B439" s="41"/>
      <c r="C439" s="41"/>
      <c r="D439" s="41"/>
      <c r="E439" s="41"/>
      <c r="F439" s="41"/>
      <c r="G439" s="40"/>
      <c r="H439" s="40"/>
      <c r="I439" s="40"/>
    </row>
    <row r="440" spans="1:9" ht="15.75">
      <c r="A440" s="40"/>
      <c r="B440" s="41"/>
      <c r="C440" s="41"/>
      <c r="D440" s="41"/>
      <c r="E440" s="41"/>
      <c r="F440" s="41"/>
      <c r="G440" s="40"/>
      <c r="H440" s="40"/>
      <c r="I440" s="40"/>
    </row>
    <row r="441" spans="1:9" ht="15.75">
      <c r="A441" s="40"/>
      <c r="B441" s="41"/>
      <c r="C441" s="41"/>
      <c r="D441" s="41"/>
      <c r="E441" s="41"/>
      <c r="F441" s="41"/>
      <c r="G441" s="40"/>
      <c r="H441" s="40"/>
      <c r="I441" s="40"/>
    </row>
    <row r="442" spans="1:9" ht="15.75">
      <c r="A442" s="40"/>
      <c r="B442" s="41"/>
      <c r="C442" s="41"/>
      <c r="D442" s="41"/>
      <c r="E442" s="41"/>
      <c r="F442" s="41"/>
      <c r="G442" s="40"/>
      <c r="H442" s="40"/>
      <c r="I442" s="40"/>
    </row>
    <row r="443" spans="1:9" ht="15.75">
      <c r="A443" s="40"/>
      <c r="B443" s="41"/>
      <c r="C443" s="41"/>
      <c r="D443" s="41"/>
      <c r="E443" s="41"/>
      <c r="F443" s="41"/>
      <c r="G443" s="40"/>
      <c r="H443" s="40"/>
      <c r="I443" s="40"/>
    </row>
    <row r="444" spans="1:9" ht="15.75">
      <c r="A444" s="40"/>
      <c r="B444" s="41"/>
      <c r="C444" s="41"/>
      <c r="D444" s="41"/>
      <c r="E444" s="41"/>
      <c r="F444" s="41"/>
      <c r="G444" s="40"/>
      <c r="H444" s="40"/>
      <c r="I444" s="40"/>
    </row>
    <row r="445" spans="1:9" ht="15.75">
      <c r="A445" s="40"/>
      <c r="B445" s="41"/>
      <c r="C445" s="41"/>
      <c r="D445" s="41"/>
      <c r="E445" s="41"/>
      <c r="F445" s="41"/>
      <c r="G445" s="40"/>
      <c r="H445" s="40"/>
      <c r="I445" s="40"/>
    </row>
    <row r="446" spans="1:9" ht="15.75">
      <c r="A446" s="40"/>
      <c r="B446" s="41"/>
      <c r="C446" s="41"/>
      <c r="D446" s="41"/>
      <c r="E446" s="41"/>
      <c r="F446" s="41"/>
      <c r="G446" s="40"/>
      <c r="H446" s="40"/>
      <c r="I446" s="40"/>
    </row>
    <row r="447" spans="1:9" ht="15.75">
      <c r="A447" s="40"/>
      <c r="B447" s="41"/>
      <c r="C447" s="41"/>
      <c r="D447" s="41"/>
      <c r="E447" s="41"/>
      <c r="F447" s="41"/>
      <c r="G447" s="40"/>
      <c r="H447" s="40"/>
      <c r="I447" s="40"/>
    </row>
    <row r="448" spans="1:9" ht="15.75">
      <c r="A448" s="40"/>
      <c r="B448" s="41"/>
      <c r="C448" s="41"/>
      <c r="D448" s="41"/>
      <c r="E448" s="41"/>
      <c r="F448" s="41"/>
      <c r="G448" s="40"/>
      <c r="H448" s="40"/>
      <c r="I448" s="40"/>
    </row>
    <row r="449" spans="1:9" ht="15.75">
      <c r="A449" s="40"/>
      <c r="B449" s="41"/>
      <c r="C449" s="41"/>
      <c r="D449" s="41"/>
      <c r="E449" s="41"/>
      <c r="F449" s="41"/>
      <c r="G449" s="40"/>
      <c r="H449" s="40"/>
      <c r="I449" s="40"/>
    </row>
    <row r="450" spans="1:9" ht="15.75">
      <c r="A450" s="40"/>
      <c r="B450" s="41"/>
      <c r="C450" s="41"/>
      <c r="D450" s="41"/>
      <c r="E450" s="41"/>
      <c r="F450" s="41"/>
      <c r="G450" s="40"/>
      <c r="H450" s="40"/>
      <c r="I450" s="40"/>
    </row>
    <row r="451" spans="1:9" ht="15.75">
      <c r="A451" s="40"/>
      <c r="B451" s="41"/>
      <c r="C451" s="41"/>
      <c r="D451" s="41"/>
      <c r="E451" s="41"/>
      <c r="F451" s="41"/>
      <c r="G451" s="40"/>
      <c r="H451" s="40"/>
      <c r="I451" s="40"/>
    </row>
    <row r="452" spans="1:9" ht="15.75">
      <c r="A452" s="40"/>
      <c r="B452" s="41"/>
      <c r="C452" s="41"/>
      <c r="D452" s="41"/>
      <c r="E452" s="41"/>
      <c r="F452" s="41"/>
      <c r="G452" s="40"/>
      <c r="H452" s="40"/>
      <c r="I452" s="40"/>
    </row>
    <row r="453" spans="1:9" ht="15.75">
      <c r="A453" s="40"/>
      <c r="B453" s="41"/>
      <c r="C453" s="41"/>
      <c r="D453" s="41"/>
      <c r="E453" s="41"/>
      <c r="F453" s="41"/>
      <c r="G453" s="40"/>
      <c r="H453" s="40"/>
      <c r="I453" s="40"/>
    </row>
    <row r="454" spans="1:9" ht="15.75">
      <c r="A454" s="40"/>
      <c r="B454" s="41"/>
      <c r="C454" s="41"/>
      <c r="D454" s="41"/>
      <c r="E454" s="41"/>
      <c r="F454" s="41"/>
      <c r="G454" s="40"/>
      <c r="H454" s="40"/>
      <c r="I454" s="40"/>
    </row>
    <row r="455" spans="1:9" ht="15.75">
      <c r="A455" s="40"/>
      <c r="B455" s="41"/>
      <c r="C455" s="41"/>
      <c r="D455" s="41"/>
      <c r="E455" s="41"/>
      <c r="F455" s="41"/>
      <c r="G455" s="40"/>
      <c r="H455" s="40"/>
      <c r="I455" s="40"/>
    </row>
    <row r="456" spans="1:9" ht="15.75">
      <c r="A456" s="40"/>
      <c r="B456" s="41"/>
      <c r="C456" s="41"/>
      <c r="D456" s="41"/>
      <c r="E456" s="41"/>
      <c r="F456" s="41"/>
      <c r="G456" s="40"/>
      <c r="H456" s="40"/>
      <c r="I456" s="40"/>
    </row>
    <row r="457" spans="1:9" ht="15.75">
      <c r="A457" s="40"/>
      <c r="B457" s="41"/>
      <c r="C457" s="41"/>
      <c r="D457" s="41"/>
      <c r="E457" s="41"/>
      <c r="F457" s="41"/>
      <c r="G457" s="40"/>
      <c r="H457" s="40"/>
      <c r="I457" s="40"/>
    </row>
    <row r="458" spans="1:9" ht="15.75">
      <c r="A458" s="40"/>
      <c r="B458" s="41"/>
      <c r="C458" s="41"/>
      <c r="D458" s="41"/>
      <c r="E458" s="41"/>
      <c r="F458" s="41"/>
      <c r="G458" s="40"/>
      <c r="H458" s="40"/>
      <c r="I458" s="40"/>
    </row>
    <row r="459" spans="1:9" ht="15.75">
      <c r="A459" s="40"/>
      <c r="B459" s="41"/>
      <c r="C459" s="41"/>
      <c r="D459" s="41"/>
      <c r="E459" s="41"/>
      <c r="F459" s="41"/>
      <c r="G459" s="40"/>
      <c r="H459" s="40"/>
      <c r="I459" s="40"/>
    </row>
    <row r="460" spans="1:9" ht="15.75">
      <c r="A460" s="40"/>
      <c r="B460" s="41"/>
      <c r="C460" s="41"/>
      <c r="D460" s="41"/>
      <c r="E460" s="41"/>
      <c r="F460" s="41"/>
      <c r="G460" s="40"/>
      <c r="H460" s="40"/>
      <c r="I460" s="40"/>
    </row>
    <row r="461" spans="1:9" ht="15.75">
      <c r="A461" s="40"/>
      <c r="B461" s="41"/>
      <c r="C461" s="41"/>
      <c r="D461" s="41"/>
      <c r="E461" s="41"/>
      <c r="F461" s="41"/>
      <c r="G461" s="40"/>
      <c r="H461" s="40"/>
      <c r="I461" s="40"/>
    </row>
    <row r="462" spans="1:9" ht="15.75">
      <c r="A462" s="40"/>
      <c r="B462" s="41"/>
      <c r="C462" s="41"/>
      <c r="D462" s="41"/>
      <c r="E462" s="41"/>
      <c r="F462" s="41"/>
      <c r="G462" s="40"/>
      <c r="H462" s="40"/>
      <c r="I462" s="40"/>
    </row>
    <row r="463" spans="1:9" ht="15.75">
      <c r="A463" s="40"/>
      <c r="B463" s="41"/>
      <c r="C463" s="41"/>
      <c r="D463" s="41"/>
      <c r="E463" s="41"/>
      <c r="F463" s="41"/>
      <c r="G463" s="40"/>
      <c r="H463" s="40"/>
      <c r="I463" s="40"/>
    </row>
    <row r="464" spans="1:9" ht="15.75">
      <c r="A464" s="40"/>
      <c r="B464" s="40"/>
      <c r="C464" s="40"/>
      <c r="D464" s="40"/>
      <c r="E464" s="40"/>
      <c r="F464" s="40"/>
      <c r="G464" s="40"/>
      <c r="H464" s="40"/>
      <c r="I464" s="40"/>
    </row>
    <row r="465" spans="1:9" ht="15.75">
      <c r="A465" s="40"/>
      <c r="B465" s="40"/>
      <c r="C465" s="40"/>
      <c r="D465" s="40"/>
      <c r="E465" s="40"/>
      <c r="F465" s="40"/>
      <c r="G465" s="40"/>
      <c r="H465" s="40"/>
      <c r="I465" s="40"/>
    </row>
    <row r="466" spans="1:9" ht="15.75">
      <c r="A466" s="40"/>
      <c r="B466" s="40"/>
      <c r="C466" s="40"/>
      <c r="D466" s="40"/>
      <c r="E466" s="40"/>
      <c r="F466" s="40"/>
      <c r="G466" s="40"/>
      <c r="H466" s="40"/>
      <c r="I466" s="40"/>
    </row>
    <row r="467" spans="1:9" ht="15.75">
      <c r="A467" s="40"/>
      <c r="B467" s="40"/>
      <c r="C467" s="40"/>
      <c r="D467" s="40"/>
      <c r="E467" s="40"/>
      <c r="F467" s="40"/>
      <c r="G467" s="40"/>
      <c r="H467" s="40"/>
      <c r="I467" s="40"/>
    </row>
    <row r="468" spans="1:9" ht="15.75">
      <c r="A468" s="40"/>
      <c r="B468" s="40"/>
      <c r="C468" s="40"/>
      <c r="D468" s="40"/>
      <c r="E468" s="40"/>
      <c r="F468" s="40"/>
      <c r="G468" s="40"/>
      <c r="H468" s="40"/>
      <c r="I468" s="40"/>
    </row>
    <row r="469" spans="1:9" ht="15.75">
      <c r="A469" s="40"/>
      <c r="B469" s="40"/>
      <c r="C469" s="40"/>
      <c r="D469" s="40"/>
      <c r="E469" s="40"/>
      <c r="F469" s="40"/>
      <c r="G469" s="40"/>
      <c r="H469" s="40"/>
      <c r="I469" s="40"/>
    </row>
    <row r="470" spans="1:9" ht="15.75">
      <c r="A470" s="40"/>
      <c r="B470" s="40"/>
      <c r="C470" s="40"/>
      <c r="D470" s="40"/>
      <c r="E470" s="40"/>
      <c r="F470" s="40"/>
      <c r="G470" s="40"/>
      <c r="H470" s="40"/>
      <c r="I470" s="40"/>
    </row>
    <row r="471" spans="1:9" ht="15.75">
      <c r="A471" s="40"/>
      <c r="B471" s="40"/>
      <c r="C471" s="40"/>
      <c r="D471" s="40"/>
      <c r="E471" s="40"/>
      <c r="F471" s="40"/>
      <c r="G471" s="40"/>
      <c r="H471" s="40"/>
      <c r="I471" s="40"/>
    </row>
    <row r="472" spans="1:9" ht="15.75">
      <c r="A472" s="40"/>
      <c r="B472" s="40"/>
      <c r="C472" s="40"/>
      <c r="D472" s="40"/>
      <c r="E472" s="40"/>
      <c r="F472" s="40"/>
      <c r="G472" s="40"/>
      <c r="H472" s="40"/>
      <c r="I472" s="40"/>
    </row>
    <row r="473" spans="1:9" ht="15.75">
      <c r="A473" s="40"/>
      <c r="B473" s="40"/>
      <c r="C473" s="40"/>
      <c r="D473" s="40"/>
      <c r="E473" s="40"/>
      <c r="F473" s="40"/>
      <c r="G473" s="40"/>
      <c r="H473" s="40"/>
      <c r="I473" s="40"/>
    </row>
    <row r="474" spans="1:9" ht="15.75">
      <c r="A474" s="40"/>
      <c r="B474" s="40"/>
      <c r="C474" s="40"/>
      <c r="D474" s="40"/>
      <c r="E474" s="40"/>
      <c r="F474" s="40"/>
      <c r="G474" s="40"/>
      <c r="H474" s="40"/>
      <c r="I474" s="40"/>
    </row>
    <row r="475" spans="1:9" ht="15.75">
      <c r="A475" s="40"/>
      <c r="B475" s="40"/>
      <c r="C475" s="40"/>
      <c r="D475" s="40"/>
      <c r="E475" s="40"/>
      <c r="F475" s="40"/>
      <c r="G475" s="40"/>
      <c r="H475" s="40"/>
      <c r="I475" s="40"/>
    </row>
    <row r="476" spans="1:9" ht="15.75">
      <c r="A476" s="40"/>
      <c r="B476" s="40"/>
      <c r="C476" s="40"/>
      <c r="D476" s="40"/>
      <c r="E476" s="40"/>
      <c r="F476" s="40"/>
      <c r="G476" s="40"/>
      <c r="H476" s="40"/>
      <c r="I476" s="40"/>
    </row>
    <row r="477" spans="1:9" ht="15.75">
      <c r="A477" s="40"/>
      <c r="B477" s="40"/>
      <c r="C477" s="40"/>
      <c r="D477" s="40"/>
      <c r="E477" s="40"/>
      <c r="F477" s="40"/>
      <c r="G477" s="40"/>
      <c r="H477" s="40"/>
      <c r="I477" s="40"/>
    </row>
    <row r="478" spans="1:9" ht="15.75">
      <c r="A478" s="40"/>
      <c r="B478" s="40"/>
      <c r="C478" s="40"/>
      <c r="D478" s="40"/>
      <c r="E478" s="40"/>
      <c r="F478" s="40"/>
      <c r="G478" s="40"/>
      <c r="H478" s="40"/>
      <c r="I478" s="40"/>
    </row>
    <row r="479" spans="1:9" ht="15.75">
      <c r="A479" s="40"/>
      <c r="B479" s="40"/>
      <c r="C479" s="40"/>
      <c r="D479" s="40"/>
      <c r="E479" s="40"/>
      <c r="F479" s="40"/>
      <c r="G479" s="40"/>
      <c r="H479" s="40"/>
      <c r="I479" s="40"/>
    </row>
    <row r="480" spans="1:9" ht="15.75">
      <c r="A480" s="40"/>
      <c r="B480" s="40"/>
      <c r="C480" s="40"/>
      <c r="D480" s="40"/>
      <c r="E480" s="40"/>
      <c r="F480" s="40"/>
      <c r="G480" s="40"/>
      <c r="H480" s="40"/>
      <c r="I480" s="40"/>
    </row>
    <row r="481" spans="1:9" ht="15.75">
      <c r="A481" s="40"/>
      <c r="B481" s="40"/>
      <c r="C481" s="40"/>
      <c r="D481" s="40"/>
      <c r="E481" s="40"/>
      <c r="F481" s="40"/>
      <c r="G481" s="40"/>
      <c r="H481" s="40"/>
      <c r="I481" s="40"/>
    </row>
    <row r="482" spans="1:9" ht="15.75">
      <c r="A482" s="40"/>
      <c r="B482" s="40"/>
      <c r="C482" s="40"/>
      <c r="D482" s="40"/>
      <c r="E482" s="40"/>
      <c r="F482" s="40"/>
      <c r="G482" s="40"/>
      <c r="H482" s="40"/>
      <c r="I482" s="40"/>
    </row>
    <row r="483" spans="1:9" ht="15.75">
      <c r="A483" s="40"/>
      <c r="B483" s="40"/>
      <c r="C483" s="40"/>
      <c r="D483" s="40"/>
      <c r="E483" s="40"/>
      <c r="F483" s="40"/>
      <c r="G483" s="40"/>
      <c r="H483" s="40"/>
      <c r="I483" s="40"/>
    </row>
    <row r="484" spans="1:9" ht="15.75">
      <c r="A484" s="40"/>
      <c r="B484" s="40"/>
      <c r="C484" s="40"/>
      <c r="D484" s="40"/>
      <c r="E484" s="40"/>
      <c r="F484" s="40"/>
      <c r="G484" s="40"/>
      <c r="H484" s="40"/>
      <c r="I484" s="40"/>
    </row>
    <row r="485" spans="1:9" ht="15.75">
      <c r="A485" s="40"/>
      <c r="B485" s="40"/>
      <c r="C485" s="40"/>
      <c r="D485" s="40"/>
      <c r="E485" s="40"/>
      <c r="F485" s="40"/>
      <c r="G485" s="40"/>
      <c r="H485" s="40"/>
      <c r="I485" s="40"/>
    </row>
    <row r="486" spans="1:9" ht="15.75">
      <c r="A486" s="40"/>
      <c r="B486" s="40"/>
      <c r="C486" s="40"/>
      <c r="D486" s="40"/>
      <c r="E486" s="40"/>
      <c r="F486" s="40"/>
      <c r="G486" s="40"/>
      <c r="H486" s="40"/>
      <c r="I486" s="40"/>
    </row>
    <row r="487" spans="1:9" ht="15.75">
      <c r="A487" s="40"/>
      <c r="B487" s="40"/>
      <c r="C487" s="40"/>
      <c r="D487" s="40"/>
      <c r="E487" s="40"/>
      <c r="F487" s="40"/>
      <c r="G487" s="40"/>
      <c r="H487" s="40"/>
      <c r="I487" s="40"/>
    </row>
    <row r="488" spans="1:9" ht="15.75">
      <c r="A488" s="40"/>
      <c r="B488" s="40"/>
      <c r="C488" s="40"/>
      <c r="D488" s="40"/>
      <c r="E488" s="40"/>
      <c r="F488" s="40"/>
      <c r="G488" s="40"/>
      <c r="H488" s="40"/>
      <c r="I488" s="40"/>
    </row>
    <row r="489" spans="1:9" ht="15.75">
      <c r="A489" s="40"/>
      <c r="B489" s="40"/>
      <c r="C489" s="40"/>
      <c r="D489" s="40"/>
      <c r="E489" s="40"/>
      <c r="F489" s="40"/>
      <c r="G489" s="40"/>
      <c r="H489" s="40"/>
      <c r="I489" s="40"/>
    </row>
    <row r="490" spans="1:9" ht="15.75">
      <c r="A490" s="40"/>
      <c r="B490" s="40"/>
      <c r="C490" s="40"/>
      <c r="D490" s="40"/>
      <c r="E490" s="40"/>
      <c r="F490" s="40"/>
      <c r="G490" s="40"/>
      <c r="H490" s="40"/>
      <c r="I490" s="40"/>
    </row>
    <row r="491" spans="1:9" ht="15.75">
      <c r="A491" s="40"/>
      <c r="B491" s="40"/>
      <c r="C491" s="40"/>
      <c r="D491" s="40"/>
      <c r="E491" s="40"/>
      <c r="F491" s="40"/>
      <c r="G491" s="40"/>
      <c r="H491" s="40"/>
      <c r="I491" s="40"/>
    </row>
    <row r="492" spans="1:9" ht="15.75">
      <c r="A492" s="40"/>
      <c r="B492" s="40"/>
      <c r="C492" s="40"/>
      <c r="D492" s="40"/>
      <c r="E492" s="40"/>
      <c r="F492" s="40"/>
      <c r="G492" s="40"/>
      <c r="H492" s="40"/>
      <c r="I492" s="40"/>
    </row>
    <row r="493" spans="1:9" ht="15.75">
      <c r="A493" s="40"/>
      <c r="B493" s="40"/>
      <c r="C493" s="40"/>
      <c r="D493" s="40"/>
      <c r="E493" s="40"/>
      <c r="F493" s="40"/>
      <c r="G493" s="40"/>
      <c r="H493" s="40"/>
      <c r="I493" s="40"/>
    </row>
    <row r="494" spans="1:9" ht="15.75">
      <c r="A494" s="40"/>
      <c r="B494" s="40"/>
      <c r="C494" s="40"/>
      <c r="D494" s="40"/>
      <c r="E494" s="40"/>
      <c r="F494" s="40"/>
      <c r="G494" s="40"/>
      <c r="H494" s="40"/>
      <c r="I494" s="40"/>
    </row>
    <row r="495" spans="1:9" ht="15.75">
      <c r="A495" s="40"/>
      <c r="B495" s="40"/>
      <c r="C495" s="40"/>
      <c r="D495" s="40"/>
      <c r="E495" s="40"/>
      <c r="F495" s="40"/>
      <c r="G495" s="40"/>
      <c r="H495" s="40"/>
      <c r="I495" s="40"/>
    </row>
    <row r="496" spans="1:9" ht="15.75">
      <c r="A496" s="40"/>
      <c r="B496" s="40"/>
      <c r="C496" s="40"/>
      <c r="D496" s="40"/>
      <c r="E496" s="40"/>
      <c r="F496" s="40"/>
      <c r="G496" s="40"/>
      <c r="H496" s="40"/>
      <c r="I496" s="40"/>
    </row>
    <row r="497" spans="1:9" ht="15.75">
      <c r="A497" s="40"/>
      <c r="B497" s="40"/>
      <c r="C497" s="40"/>
      <c r="D497" s="40"/>
      <c r="E497" s="40"/>
      <c r="F497" s="40"/>
      <c r="G497" s="40"/>
      <c r="H497" s="40"/>
      <c r="I497" s="40"/>
    </row>
    <row r="498" spans="1:9" ht="15.75">
      <c r="A498" s="40"/>
      <c r="B498" s="40"/>
      <c r="C498" s="40"/>
      <c r="D498" s="40"/>
      <c r="E498" s="40"/>
      <c r="F498" s="40"/>
      <c r="G498" s="40"/>
      <c r="H498" s="40"/>
      <c r="I498" s="40"/>
    </row>
    <row r="499" spans="1:9" ht="15.75">
      <c r="A499" s="40"/>
      <c r="B499" s="40"/>
      <c r="C499" s="40"/>
      <c r="D499" s="40"/>
      <c r="E499" s="40"/>
      <c r="F499" s="40"/>
      <c r="G499" s="40"/>
      <c r="H499" s="40"/>
      <c r="I499" s="40"/>
    </row>
    <row r="500" spans="1:9" ht="15.75">
      <c r="A500" s="40"/>
      <c r="B500" s="40"/>
      <c r="C500" s="40"/>
      <c r="D500" s="40"/>
      <c r="E500" s="40"/>
      <c r="F500" s="40"/>
      <c r="G500" s="40"/>
      <c r="H500" s="40"/>
      <c r="I500" s="40"/>
    </row>
    <row r="501" spans="1:9" ht="15.75">
      <c r="A501" s="40"/>
      <c r="B501" s="40"/>
      <c r="C501" s="40"/>
      <c r="D501" s="40"/>
      <c r="E501" s="40"/>
      <c r="F501" s="40"/>
      <c r="G501" s="40"/>
      <c r="H501" s="40"/>
      <c r="I501" s="40"/>
    </row>
    <row r="502" spans="1:9" ht="15.75">
      <c r="A502" s="40"/>
      <c r="B502" s="40"/>
      <c r="C502" s="40"/>
      <c r="D502" s="40"/>
      <c r="E502" s="40"/>
      <c r="F502" s="40"/>
      <c r="G502" s="40"/>
      <c r="H502" s="40"/>
      <c r="I502" s="40"/>
    </row>
    <row r="503" spans="1:9" ht="15.75">
      <c r="A503" s="40"/>
      <c r="B503" s="40"/>
      <c r="C503" s="40"/>
      <c r="D503" s="40"/>
      <c r="E503" s="40"/>
      <c r="F503" s="40"/>
      <c r="G503" s="40"/>
      <c r="H503" s="40"/>
      <c r="I503" s="40"/>
    </row>
    <row r="504" spans="1:9" ht="15.75">
      <c r="A504" s="40"/>
      <c r="B504" s="40"/>
      <c r="C504" s="40"/>
      <c r="D504" s="40"/>
      <c r="E504" s="40"/>
      <c r="F504" s="40"/>
      <c r="G504" s="40"/>
      <c r="H504" s="40"/>
      <c r="I504" s="40"/>
    </row>
    <row r="505" spans="1:9" ht="15.75">
      <c r="A505" s="40"/>
      <c r="B505" s="40"/>
      <c r="C505" s="40"/>
      <c r="D505" s="40"/>
      <c r="E505" s="40"/>
      <c r="F505" s="40"/>
      <c r="G505" s="40"/>
      <c r="H505" s="40"/>
      <c r="I505" s="40"/>
    </row>
    <row r="506" spans="1:9" ht="15.75">
      <c r="A506" s="40"/>
      <c r="B506" s="40"/>
      <c r="C506" s="40"/>
      <c r="D506" s="40"/>
      <c r="E506" s="40"/>
      <c r="F506" s="40"/>
      <c r="G506" s="40"/>
      <c r="H506" s="40"/>
      <c r="I506" s="40"/>
    </row>
    <row r="507" spans="1:9" ht="15.75">
      <c r="A507" s="40"/>
      <c r="B507" s="40"/>
      <c r="C507" s="40"/>
      <c r="D507" s="40"/>
      <c r="E507" s="40"/>
      <c r="F507" s="40"/>
      <c r="G507" s="40"/>
      <c r="H507" s="40"/>
      <c r="I507" s="40"/>
    </row>
    <row r="508" spans="1:9" ht="15.75">
      <c r="A508" s="40"/>
      <c r="B508" s="40"/>
      <c r="C508" s="40"/>
      <c r="D508" s="40"/>
      <c r="E508" s="40"/>
      <c r="F508" s="40"/>
      <c r="G508" s="40"/>
      <c r="H508" s="40"/>
      <c r="I508" s="40"/>
    </row>
    <row r="509" spans="1:9" ht="15.75">
      <c r="A509" s="40"/>
      <c r="B509" s="40"/>
      <c r="C509" s="40"/>
      <c r="D509" s="40"/>
      <c r="E509" s="40"/>
      <c r="F509" s="40"/>
      <c r="G509" s="40"/>
      <c r="H509" s="40"/>
      <c r="I509" s="40"/>
    </row>
    <row r="510" spans="1:9" ht="15.75">
      <c r="A510" s="40"/>
      <c r="B510" s="40"/>
      <c r="C510" s="40"/>
      <c r="D510" s="40"/>
      <c r="E510" s="40"/>
      <c r="F510" s="40"/>
      <c r="G510" s="40"/>
      <c r="H510" s="40"/>
      <c r="I510" s="40"/>
    </row>
    <row r="511" spans="1:9" ht="15.75">
      <c r="A511" s="40"/>
      <c r="B511" s="40"/>
      <c r="C511" s="40"/>
      <c r="D511" s="40"/>
      <c r="E511" s="40"/>
      <c r="F511" s="40"/>
      <c r="G511" s="40"/>
      <c r="H511" s="40"/>
      <c r="I511" s="40"/>
    </row>
    <row r="512" spans="1:9" ht="15.75">
      <c r="A512" s="40"/>
      <c r="B512" s="40"/>
      <c r="C512" s="40"/>
      <c r="D512" s="40"/>
      <c r="E512" s="40"/>
      <c r="F512" s="40"/>
      <c r="G512" s="40"/>
      <c r="H512" s="40"/>
      <c r="I512" s="40"/>
    </row>
    <row r="513" spans="1:9" ht="15.75">
      <c r="A513" s="40"/>
      <c r="B513" s="40"/>
      <c r="C513" s="40"/>
      <c r="D513" s="40"/>
      <c r="E513" s="40"/>
      <c r="F513" s="40"/>
      <c r="G513" s="40"/>
      <c r="H513" s="40"/>
      <c r="I513" s="40"/>
    </row>
    <row r="514" spans="1:9" ht="15.75">
      <c r="A514" s="40"/>
      <c r="B514" s="40"/>
      <c r="C514" s="40"/>
      <c r="D514" s="40"/>
      <c r="E514" s="40"/>
      <c r="F514" s="40"/>
      <c r="G514" s="40"/>
      <c r="H514" s="40"/>
      <c r="I514" s="40"/>
    </row>
    <row r="515" spans="1:9" ht="15.75">
      <c r="A515" s="40"/>
      <c r="B515" s="40"/>
      <c r="C515" s="40"/>
      <c r="D515" s="40"/>
      <c r="E515" s="40"/>
      <c r="F515" s="40"/>
      <c r="G515" s="40"/>
      <c r="H515" s="40"/>
      <c r="I515" s="40"/>
    </row>
    <row r="516" spans="1:9" ht="15.75">
      <c r="A516" s="40"/>
      <c r="B516" s="40"/>
      <c r="C516" s="40"/>
      <c r="D516" s="40"/>
      <c r="E516" s="40"/>
      <c r="F516" s="40"/>
      <c r="G516" s="40"/>
      <c r="H516" s="40"/>
      <c r="I516" s="40"/>
    </row>
    <row r="517" spans="1:9" ht="15.75">
      <c r="A517" s="40"/>
      <c r="B517" s="40"/>
      <c r="C517" s="40"/>
      <c r="D517" s="40"/>
      <c r="E517" s="40"/>
      <c r="F517" s="40"/>
      <c r="G517" s="40"/>
      <c r="H517" s="40"/>
      <c r="I517" s="40"/>
    </row>
    <row r="518" spans="1:9" ht="15.75">
      <c r="A518" s="40"/>
      <c r="B518" s="40"/>
      <c r="C518" s="40"/>
      <c r="D518" s="40"/>
      <c r="E518" s="40"/>
      <c r="F518" s="40"/>
      <c r="G518" s="40"/>
      <c r="H518" s="40"/>
      <c r="I518" s="40"/>
    </row>
    <row r="519" spans="1:9" ht="15.75">
      <c r="A519" s="40"/>
      <c r="B519" s="40"/>
      <c r="C519" s="40"/>
      <c r="D519" s="40"/>
      <c r="E519" s="40"/>
      <c r="F519" s="40"/>
      <c r="G519" s="40"/>
      <c r="H519" s="40"/>
      <c r="I519" s="40"/>
    </row>
    <row r="520" spans="1:9" ht="15.75">
      <c r="A520" s="40"/>
      <c r="B520" s="40"/>
      <c r="C520" s="40"/>
      <c r="D520" s="40"/>
      <c r="E520" s="40"/>
      <c r="F520" s="40"/>
      <c r="G520" s="40"/>
      <c r="H520" s="40"/>
      <c r="I520" s="40"/>
    </row>
    <row r="521" spans="1:9" ht="15.75">
      <c r="A521" s="40"/>
      <c r="B521" s="40"/>
      <c r="C521" s="40"/>
      <c r="D521" s="40"/>
      <c r="E521" s="40"/>
      <c r="F521" s="40"/>
      <c r="G521" s="40"/>
      <c r="H521" s="40"/>
      <c r="I521" s="40"/>
    </row>
    <row r="522" spans="1:9" ht="15.75">
      <c r="A522" s="40"/>
      <c r="B522" s="40"/>
      <c r="C522" s="40"/>
      <c r="D522" s="40"/>
      <c r="E522" s="40"/>
      <c r="F522" s="40"/>
      <c r="G522" s="40"/>
      <c r="H522" s="40"/>
      <c r="I522" s="40"/>
    </row>
    <row r="523" spans="1:9" ht="15.75">
      <c r="A523" s="40"/>
      <c r="B523" s="40"/>
      <c r="C523" s="40"/>
      <c r="D523" s="40"/>
      <c r="E523" s="40"/>
      <c r="F523" s="40"/>
      <c r="G523" s="40"/>
      <c r="H523" s="40"/>
      <c r="I523" s="40"/>
    </row>
    <row r="524" spans="1:9" ht="15.75">
      <c r="A524" s="40"/>
      <c r="B524" s="40"/>
      <c r="C524" s="40"/>
      <c r="D524" s="40"/>
      <c r="E524" s="40"/>
      <c r="F524" s="40"/>
      <c r="G524" s="40"/>
      <c r="H524" s="40"/>
      <c r="I524" s="40"/>
    </row>
    <row r="525" spans="1:9" ht="15.75">
      <c r="A525" s="40"/>
      <c r="B525" s="40"/>
      <c r="C525" s="40"/>
      <c r="D525" s="40"/>
      <c r="E525" s="40"/>
      <c r="F525" s="40"/>
      <c r="G525" s="40"/>
      <c r="H525" s="40"/>
      <c r="I525" s="40"/>
    </row>
    <row r="526" spans="1:9" ht="15.75">
      <c r="A526" s="40"/>
      <c r="B526" s="40"/>
      <c r="C526" s="40"/>
      <c r="D526" s="40"/>
      <c r="E526" s="40"/>
      <c r="F526" s="40"/>
      <c r="G526" s="40"/>
      <c r="H526" s="40"/>
      <c r="I526" s="40"/>
    </row>
    <row r="527" spans="1:9" ht="15.75">
      <c r="A527" s="40"/>
      <c r="B527" s="40"/>
      <c r="C527" s="40"/>
      <c r="D527" s="40"/>
      <c r="E527" s="40"/>
      <c r="F527" s="40"/>
      <c r="G527" s="40"/>
      <c r="H527" s="40"/>
      <c r="I527" s="40"/>
    </row>
    <row r="528" spans="1:9" ht="15.75">
      <c r="A528" s="40"/>
      <c r="B528" s="40"/>
      <c r="C528" s="40"/>
      <c r="D528" s="40"/>
      <c r="E528" s="40"/>
      <c r="F528" s="40"/>
      <c r="G528" s="40"/>
      <c r="H528" s="40"/>
      <c r="I528" s="40"/>
    </row>
    <row r="529" spans="1:9" ht="15.75">
      <c r="A529" s="40"/>
      <c r="B529" s="40"/>
      <c r="C529" s="40"/>
      <c r="D529" s="40"/>
      <c r="E529" s="40"/>
      <c r="F529" s="40"/>
      <c r="G529" s="40"/>
      <c r="H529" s="40"/>
      <c r="I529" s="40"/>
    </row>
    <row r="530" spans="1:9" ht="15.75">
      <c r="A530" s="40"/>
      <c r="B530" s="40"/>
      <c r="C530" s="40"/>
      <c r="D530" s="40"/>
      <c r="E530" s="40"/>
      <c r="F530" s="40"/>
      <c r="G530" s="40"/>
      <c r="H530" s="40"/>
      <c r="I530" s="40"/>
    </row>
    <row r="531" spans="1:9" ht="15.75">
      <c r="A531" s="40"/>
      <c r="B531" s="40"/>
      <c r="C531" s="40"/>
      <c r="D531" s="40"/>
      <c r="E531" s="40"/>
      <c r="F531" s="40"/>
      <c r="G531" s="40"/>
      <c r="H531" s="40"/>
      <c r="I531" s="40"/>
    </row>
    <row r="532" spans="1:9" ht="15.75">
      <c r="A532" s="40"/>
      <c r="B532" s="40"/>
      <c r="C532" s="40"/>
      <c r="D532" s="40"/>
      <c r="E532" s="40"/>
      <c r="F532" s="40"/>
      <c r="G532" s="40"/>
      <c r="H532" s="40"/>
      <c r="I532" s="40"/>
    </row>
    <row r="533" spans="1:9" ht="15.75">
      <c r="A533" s="40"/>
      <c r="B533" s="40"/>
      <c r="C533" s="40"/>
      <c r="D533" s="40"/>
      <c r="E533" s="40"/>
      <c r="F533" s="40"/>
      <c r="G533" s="40"/>
      <c r="H533" s="40"/>
      <c r="I533" s="40"/>
    </row>
    <row r="534" spans="1:9" ht="15.75">
      <c r="A534" s="40"/>
      <c r="B534" s="40"/>
      <c r="C534" s="40"/>
      <c r="D534" s="40"/>
      <c r="E534" s="40"/>
      <c r="F534" s="40"/>
      <c r="G534" s="40"/>
      <c r="H534" s="40"/>
      <c r="I534" s="40"/>
    </row>
    <row r="535" spans="1:9" ht="15.75">
      <c r="A535" s="40"/>
      <c r="B535" s="40"/>
      <c r="C535" s="40"/>
      <c r="D535" s="40"/>
      <c r="E535" s="40"/>
      <c r="F535" s="40"/>
      <c r="G535" s="40"/>
      <c r="H535" s="40"/>
      <c r="I535" s="40"/>
    </row>
    <row r="536" spans="1:9" ht="15.75">
      <c r="A536" s="40"/>
      <c r="B536" s="40"/>
      <c r="C536" s="40"/>
      <c r="D536" s="40"/>
      <c r="E536" s="40"/>
      <c r="F536" s="40"/>
      <c r="G536" s="40"/>
      <c r="H536" s="40"/>
      <c r="I536" s="40"/>
    </row>
    <row r="537" spans="1:9" ht="15.75">
      <c r="A537" s="40"/>
      <c r="B537" s="40"/>
      <c r="C537" s="40"/>
      <c r="D537" s="40"/>
      <c r="E537" s="40"/>
      <c r="F537" s="40"/>
      <c r="G537" s="40"/>
      <c r="H537" s="40"/>
      <c r="I537" s="40"/>
    </row>
    <row r="538" spans="1:9" ht="15.75">
      <c r="A538" s="40"/>
      <c r="B538" s="40"/>
      <c r="C538" s="40"/>
      <c r="D538" s="40"/>
      <c r="E538" s="40"/>
      <c r="F538" s="40"/>
      <c r="G538" s="40"/>
      <c r="H538" s="40"/>
      <c r="I538" s="40"/>
    </row>
    <row r="539" spans="1:9" ht="15.75">
      <c r="A539" s="40"/>
      <c r="B539" s="40"/>
      <c r="C539" s="40"/>
      <c r="D539" s="40"/>
      <c r="E539" s="40"/>
      <c r="F539" s="40"/>
      <c r="G539" s="40"/>
      <c r="H539" s="40"/>
      <c r="I539" s="40"/>
    </row>
    <row r="540" spans="1:9" ht="15.75">
      <c r="A540" s="40"/>
      <c r="B540" s="40"/>
      <c r="C540" s="40"/>
      <c r="D540" s="40"/>
      <c r="E540" s="40"/>
      <c r="F540" s="40"/>
      <c r="G540" s="40"/>
      <c r="H540" s="40"/>
      <c r="I540" s="40"/>
    </row>
    <row r="541" spans="1:9" ht="15.75">
      <c r="A541" s="40"/>
      <c r="B541" s="40"/>
      <c r="C541" s="40"/>
      <c r="D541" s="40"/>
      <c r="E541" s="40"/>
      <c r="F541" s="40"/>
      <c r="G541" s="40"/>
      <c r="H541" s="40"/>
      <c r="I541" s="40"/>
    </row>
    <row r="542" spans="1:9" ht="15.75">
      <c r="A542" s="40"/>
      <c r="B542" s="40"/>
      <c r="C542" s="40"/>
      <c r="D542" s="40"/>
      <c r="E542" s="40"/>
      <c r="F542" s="40"/>
      <c r="G542" s="40"/>
      <c r="H542" s="40"/>
      <c r="I542" s="40"/>
    </row>
    <row r="543" spans="1:9" ht="15.75">
      <c r="A543" s="40"/>
      <c r="B543" s="40"/>
      <c r="C543" s="40"/>
      <c r="D543" s="40"/>
      <c r="E543" s="40"/>
      <c r="F543" s="40"/>
      <c r="G543" s="40"/>
      <c r="H543" s="40"/>
      <c r="I543" s="40"/>
    </row>
    <row r="544" spans="1:9" ht="15.75">
      <c r="A544" s="40"/>
      <c r="B544" s="40"/>
      <c r="C544" s="40"/>
      <c r="D544" s="40"/>
      <c r="E544" s="40"/>
      <c r="F544" s="40"/>
      <c r="G544" s="40"/>
      <c r="H544" s="40"/>
      <c r="I544" s="40"/>
    </row>
    <row r="545" spans="1:9" ht="15.75">
      <c r="A545" s="40"/>
      <c r="B545" s="40"/>
      <c r="C545" s="40"/>
      <c r="D545" s="40"/>
      <c r="E545" s="40"/>
      <c r="F545" s="40"/>
      <c r="G545" s="40"/>
      <c r="H545" s="40"/>
      <c r="I545" s="40"/>
    </row>
    <row r="546" spans="1:9" ht="15.75">
      <c r="A546" s="40"/>
      <c r="B546" s="40"/>
      <c r="C546" s="40"/>
      <c r="D546" s="40"/>
      <c r="E546" s="40"/>
      <c r="F546" s="40"/>
      <c r="G546" s="40"/>
      <c r="H546" s="40"/>
      <c r="I546" s="40"/>
    </row>
    <row r="547" spans="1:9" ht="15.75">
      <c r="A547" s="40"/>
      <c r="B547" s="40"/>
      <c r="C547" s="40"/>
      <c r="D547" s="40"/>
      <c r="E547" s="40"/>
      <c r="F547" s="40"/>
      <c r="G547" s="40"/>
      <c r="H547" s="40"/>
      <c r="I547" s="40"/>
    </row>
    <row r="548" spans="1:9" ht="15.75">
      <c r="A548" s="40"/>
      <c r="B548" s="40"/>
      <c r="C548" s="40"/>
      <c r="D548" s="40"/>
      <c r="E548" s="40"/>
      <c r="F548" s="40"/>
      <c r="G548" s="40"/>
      <c r="H548" s="40"/>
      <c r="I548" s="40"/>
    </row>
    <row r="549" spans="1:9" ht="15.75">
      <c r="A549" s="40"/>
      <c r="B549" s="40"/>
      <c r="C549" s="40"/>
      <c r="D549" s="40"/>
      <c r="E549" s="40"/>
      <c r="F549" s="40"/>
      <c r="G549" s="40"/>
      <c r="H549" s="40"/>
      <c r="I549" s="40"/>
    </row>
    <row r="550" spans="1:9" ht="15.75">
      <c r="A550" s="40"/>
      <c r="B550" s="40"/>
      <c r="C550" s="40"/>
      <c r="D550" s="40"/>
      <c r="E550" s="40"/>
      <c r="F550" s="40"/>
      <c r="G550" s="40"/>
      <c r="H550" s="40"/>
      <c r="I550" s="40"/>
    </row>
    <row r="551" spans="1:9" ht="15.75">
      <c r="A551" s="40"/>
      <c r="B551" s="40"/>
      <c r="C551" s="40"/>
      <c r="D551" s="40"/>
      <c r="E551" s="40"/>
      <c r="F551" s="40"/>
      <c r="G551" s="40"/>
      <c r="H551" s="40"/>
      <c r="I551" s="40"/>
    </row>
    <row r="552" spans="1:9" ht="15.75">
      <c r="A552" s="40"/>
      <c r="B552" s="40"/>
      <c r="C552" s="40"/>
      <c r="D552" s="40"/>
      <c r="E552" s="40"/>
      <c r="F552" s="40"/>
      <c r="G552" s="40"/>
      <c r="H552" s="40"/>
      <c r="I552" s="40"/>
    </row>
    <row r="553" spans="1:9" ht="15.75">
      <c r="A553" s="40"/>
      <c r="B553" s="40"/>
      <c r="C553" s="40"/>
      <c r="D553" s="40"/>
      <c r="E553" s="40"/>
      <c r="F553" s="40"/>
      <c r="G553" s="40"/>
      <c r="H553" s="40"/>
      <c r="I553" s="40"/>
    </row>
    <row r="554" spans="1:9" ht="15.75">
      <c r="A554" s="40"/>
      <c r="B554" s="40"/>
      <c r="C554" s="40"/>
      <c r="D554" s="40"/>
      <c r="E554" s="40"/>
      <c r="F554" s="40"/>
      <c r="G554" s="40"/>
      <c r="H554" s="40"/>
      <c r="I554" s="40"/>
    </row>
    <row r="555" spans="1:9" ht="15.75">
      <c r="A555" s="40"/>
      <c r="B555" s="40"/>
      <c r="C555" s="40"/>
      <c r="D555" s="40"/>
      <c r="E555" s="40"/>
      <c r="F555" s="40"/>
      <c r="G555" s="40"/>
      <c r="H555" s="40"/>
      <c r="I555" s="40"/>
    </row>
    <row r="556" spans="1:9" ht="15.75">
      <c r="A556" s="40"/>
      <c r="B556" s="40"/>
      <c r="C556" s="40"/>
      <c r="D556" s="40"/>
      <c r="E556" s="40"/>
      <c r="F556" s="40"/>
      <c r="G556" s="40"/>
      <c r="H556" s="40"/>
      <c r="I556" s="40"/>
    </row>
    <row r="557" spans="1:9" ht="15.75">
      <c r="A557" s="40"/>
      <c r="B557" s="40"/>
      <c r="C557" s="40"/>
      <c r="D557" s="40"/>
      <c r="E557" s="40"/>
      <c r="F557" s="40"/>
      <c r="G557" s="40"/>
      <c r="H557" s="40"/>
      <c r="I557" s="40"/>
    </row>
    <row r="558" spans="1:9" ht="15.75">
      <c r="A558" s="40"/>
      <c r="B558" s="40"/>
      <c r="C558" s="40"/>
      <c r="D558" s="40"/>
      <c r="E558" s="40"/>
      <c r="F558" s="40"/>
      <c r="G558" s="40"/>
      <c r="H558" s="40"/>
      <c r="I558" s="40"/>
    </row>
    <row r="559" spans="1:9" ht="15.75">
      <c r="A559" s="40"/>
      <c r="B559" s="40"/>
      <c r="C559" s="40"/>
      <c r="D559" s="40"/>
      <c r="E559" s="40"/>
      <c r="F559" s="40"/>
      <c r="G559" s="40"/>
      <c r="H559" s="40"/>
      <c r="I559" s="40"/>
    </row>
    <row r="560" spans="1:9" ht="15.75">
      <c r="A560" s="40"/>
      <c r="B560" s="40"/>
      <c r="C560" s="40"/>
      <c r="D560" s="40"/>
      <c r="E560" s="40"/>
      <c r="F560" s="40"/>
      <c r="G560" s="40"/>
      <c r="H560" s="40"/>
      <c r="I560" s="40"/>
    </row>
    <row r="561" spans="1:9" ht="15.75">
      <c r="A561" s="40"/>
      <c r="B561" s="40"/>
      <c r="C561" s="40"/>
      <c r="D561" s="40"/>
      <c r="E561" s="40"/>
      <c r="F561" s="40"/>
      <c r="G561" s="40"/>
      <c r="H561" s="40"/>
      <c r="I561" s="40"/>
    </row>
    <row r="562" spans="1:9" ht="15.75">
      <c r="A562" s="40"/>
      <c r="B562" s="40"/>
      <c r="C562" s="40"/>
      <c r="D562" s="40"/>
      <c r="E562" s="40"/>
      <c r="F562" s="40"/>
      <c r="G562" s="40"/>
      <c r="H562" s="40"/>
      <c r="I562" s="40"/>
    </row>
    <row r="563" spans="1:9" ht="15.75">
      <c r="A563" s="40"/>
      <c r="B563" s="40"/>
      <c r="C563" s="40"/>
      <c r="D563" s="40"/>
      <c r="E563" s="40"/>
      <c r="F563" s="40"/>
      <c r="G563" s="40"/>
      <c r="H563" s="40"/>
      <c r="I563" s="40"/>
    </row>
    <row r="564" spans="1:9" ht="15.75">
      <c r="A564" s="40"/>
      <c r="B564" s="40"/>
      <c r="C564" s="40"/>
      <c r="D564" s="40"/>
      <c r="E564" s="40"/>
      <c r="F564" s="40"/>
      <c r="G564" s="40"/>
      <c r="H564" s="40"/>
      <c r="I564" s="40"/>
    </row>
    <row r="565" spans="1:9" ht="15.75">
      <c r="A565" s="40"/>
      <c r="B565" s="40"/>
      <c r="C565" s="40"/>
      <c r="D565" s="40"/>
      <c r="E565" s="40"/>
      <c r="F565" s="40"/>
      <c r="G565" s="40"/>
      <c r="H565" s="40"/>
      <c r="I565" s="40"/>
    </row>
    <row r="566" spans="1:9" ht="15.75">
      <c r="A566" s="40"/>
      <c r="B566" s="40"/>
      <c r="C566" s="40"/>
      <c r="D566" s="40"/>
      <c r="E566" s="40"/>
      <c r="F566" s="40"/>
      <c r="G566" s="40"/>
      <c r="H566" s="40"/>
      <c r="I566" s="40"/>
    </row>
    <row r="567" spans="1:9" ht="15.75">
      <c r="A567" s="40"/>
      <c r="B567" s="40"/>
      <c r="C567" s="40"/>
      <c r="D567" s="40"/>
      <c r="E567" s="40"/>
      <c r="F567" s="40"/>
      <c r="G567" s="40"/>
      <c r="H567" s="40"/>
      <c r="I567" s="40"/>
    </row>
    <row r="568" spans="1:9" ht="15.75">
      <c r="A568" s="40"/>
      <c r="B568" s="40"/>
      <c r="C568" s="40"/>
      <c r="D568" s="40"/>
      <c r="E568" s="40"/>
      <c r="F568" s="40"/>
      <c r="G568" s="40"/>
      <c r="H568" s="40"/>
      <c r="I568" s="40"/>
    </row>
    <row r="569" spans="1:9" ht="15.75">
      <c r="A569" s="40"/>
      <c r="B569" s="40"/>
      <c r="C569" s="40"/>
      <c r="D569" s="40"/>
      <c r="E569" s="40"/>
      <c r="F569" s="40"/>
      <c r="G569" s="40"/>
      <c r="H569" s="40"/>
      <c r="I569" s="40"/>
    </row>
    <row r="570" spans="1:9" ht="15.75">
      <c r="A570" s="40"/>
      <c r="B570" s="40"/>
      <c r="C570" s="40"/>
      <c r="D570" s="40"/>
      <c r="E570" s="40"/>
      <c r="F570" s="40"/>
      <c r="G570" s="40"/>
      <c r="H570" s="40"/>
      <c r="I570" s="40"/>
    </row>
    <row r="571" spans="1:9" ht="15.75">
      <c r="A571" s="40"/>
      <c r="B571" s="40"/>
      <c r="C571" s="40"/>
      <c r="D571" s="40"/>
      <c r="E571" s="40"/>
      <c r="F571" s="40"/>
      <c r="G571" s="40"/>
      <c r="H571" s="40"/>
      <c r="I571" s="40"/>
    </row>
    <row r="572" spans="1:9" ht="15.75">
      <c r="A572" s="40"/>
      <c r="B572" s="40"/>
      <c r="C572" s="40"/>
      <c r="D572" s="40"/>
      <c r="E572" s="40"/>
      <c r="F572" s="40"/>
      <c r="G572" s="40"/>
      <c r="H572" s="40"/>
      <c r="I572" s="40"/>
    </row>
    <row r="573" spans="1:9" ht="15.75">
      <c r="A573" s="40"/>
      <c r="B573" s="40"/>
      <c r="C573" s="40"/>
      <c r="D573" s="40"/>
      <c r="E573" s="40"/>
      <c r="F573" s="40"/>
      <c r="G573" s="40"/>
      <c r="H573" s="40"/>
      <c r="I573" s="40"/>
    </row>
    <row r="574" spans="1:9" ht="15.75">
      <c r="A574" s="40"/>
      <c r="B574" s="40"/>
      <c r="C574" s="40"/>
      <c r="D574" s="40"/>
      <c r="E574" s="40"/>
      <c r="F574" s="40"/>
      <c r="G574" s="40"/>
      <c r="H574" s="40"/>
      <c r="I574" s="40"/>
    </row>
    <row r="575" spans="1:9" ht="15.75">
      <c r="A575" s="40"/>
      <c r="B575" s="40"/>
      <c r="C575" s="40"/>
      <c r="D575" s="40"/>
      <c r="E575" s="40"/>
      <c r="F575" s="40"/>
      <c r="G575" s="40"/>
      <c r="H575" s="40"/>
      <c r="I575" s="40"/>
    </row>
    <row r="576" spans="1:9" ht="15.75">
      <c r="A576" s="40"/>
      <c r="B576" s="40"/>
      <c r="C576" s="40"/>
      <c r="D576" s="40"/>
      <c r="E576" s="40"/>
      <c r="F576" s="40"/>
      <c r="G576" s="40"/>
      <c r="H576" s="40"/>
      <c r="I576" s="40"/>
    </row>
    <row r="577" spans="1:9" ht="15.75">
      <c r="A577" s="40"/>
      <c r="B577" s="40"/>
      <c r="C577" s="40"/>
      <c r="D577" s="40"/>
      <c r="E577" s="40"/>
      <c r="F577" s="40"/>
      <c r="G577" s="40"/>
      <c r="H577" s="40"/>
      <c r="I577" s="40"/>
    </row>
    <row r="578" spans="1:9" ht="15.75">
      <c r="A578" s="40"/>
      <c r="B578" s="40"/>
      <c r="C578" s="40"/>
      <c r="D578" s="40"/>
      <c r="E578" s="40"/>
      <c r="F578" s="40"/>
      <c r="G578" s="40"/>
      <c r="H578" s="40"/>
      <c r="I578" s="40"/>
    </row>
    <row r="579" spans="1:9" ht="15.75">
      <c r="A579" s="40"/>
      <c r="B579" s="40"/>
      <c r="C579" s="40"/>
      <c r="D579" s="40"/>
      <c r="E579" s="40"/>
      <c r="F579" s="40"/>
      <c r="G579" s="40"/>
      <c r="H579" s="40"/>
      <c r="I579" s="40"/>
    </row>
    <row r="580" spans="1:9" ht="15.75">
      <c r="A580" s="40"/>
      <c r="B580" s="40"/>
      <c r="C580" s="40"/>
      <c r="D580" s="40"/>
      <c r="E580" s="40"/>
      <c r="F580" s="40"/>
      <c r="G580" s="40"/>
      <c r="H580" s="40"/>
      <c r="I580" s="40"/>
    </row>
    <row r="581" spans="1:9" ht="15.75">
      <c r="A581" s="40"/>
      <c r="B581" s="40"/>
      <c r="C581" s="40"/>
      <c r="D581" s="40"/>
      <c r="E581" s="40"/>
      <c r="F581" s="40"/>
      <c r="G581" s="40"/>
      <c r="H581" s="40"/>
      <c r="I581" s="40"/>
    </row>
    <row r="582" spans="1:9" ht="15.75">
      <c r="A582" s="40"/>
      <c r="B582" s="40"/>
      <c r="C582" s="40"/>
      <c r="D582" s="40"/>
      <c r="E582" s="40"/>
      <c r="F582" s="40"/>
      <c r="G582" s="40"/>
      <c r="H582" s="40"/>
      <c r="I582" s="40"/>
    </row>
    <row r="583" spans="1:9" ht="15.75">
      <c r="A583" s="40"/>
      <c r="B583" s="40"/>
      <c r="C583" s="40"/>
      <c r="D583" s="40"/>
      <c r="E583" s="40"/>
      <c r="F583" s="40"/>
      <c r="G583" s="40"/>
      <c r="H583" s="40"/>
      <c r="I583" s="40"/>
    </row>
    <row r="584" spans="1:9" ht="15.75">
      <c r="A584" s="40"/>
      <c r="B584" s="40"/>
      <c r="C584" s="40"/>
      <c r="D584" s="40"/>
      <c r="E584" s="40"/>
      <c r="F584" s="40"/>
      <c r="G584" s="40"/>
      <c r="H584" s="40"/>
      <c r="I584" s="40"/>
    </row>
    <row r="585" spans="1:9" ht="15.75">
      <c r="A585" s="40"/>
      <c r="B585" s="40"/>
      <c r="C585" s="40"/>
      <c r="D585" s="40"/>
      <c r="E585" s="40"/>
      <c r="F585" s="40"/>
      <c r="G585" s="40"/>
      <c r="H585" s="40"/>
      <c r="I585" s="40"/>
    </row>
    <row r="586" spans="1:9" ht="15.75">
      <c r="A586" s="40"/>
      <c r="B586" s="40"/>
      <c r="C586" s="40"/>
      <c r="D586" s="40"/>
      <c r="E586" s="40"/>
      <c r="F586" s="40"/>
      <c r="G586" s="40"/>
      <c r="H586" s="40"/>
      <c r="I586" s="40"/>
    </row>
    <row r="587" spans="1:9" ht="15.75">
      <c r="A587" s="40"/>
      <c r="B587" s="40"/>
      <c r="C587" s="40"/>
      <c r="D587" s="40"/>
      <c r="E587" s="40"/>
      <c r="F587" s="40"/>
      <c r="G587" s="40"/>
      <c r="H587" s="40"/>
      <c r="I587" s="40"/>
    </row>
    <row r="588" spans="1:9" ht="15.75">
      <c r="A588" s="40"/>
      <c r="B588" s="40"/>
      <c r="C588" s="40"/>
      <c r="D588" s="40"/>
      <c r="E588" s="40"/>
      <c r="F588" s="40"/>
      <c r="G588" s="40"/>
      <c r="H588" s="40"/>
      <c r="I588" s="40"/>
    </row>
    <row r="589" spans="1:9" ht="15.75">
      <c r="A589" s="40"/>
      <c r="B589" s="40"/>
      <c r="C589" s="40"/>
      <c r="D589" s="40"/>
      <c r="E589" s="40"/>
      <c r="F589" s="40"/>
      <c r="G589" s="40"/>
      <c r="H589" s="40"/>
      <c r="I589" s="40"/>
    </row>
    <row r="590" spans="1:9" ht="15.75">
      <c r="A590" s="40"/>
      <c r="B590" s="40"/>
      <c r="C590" s="40"/>
      <c r="D590" s="40"/>
      <c r="E590" s="40"/>
      <c r="F590" s="40"/>
      <c r="G590" s="40"/>
      <c r="H590" s="40"/>
      <c r="I590" s="40"/>
    </row>
    <row r="591" spans="1:9" ht="15.75">
      <c r="A591" s="40"/>
      <c r="B591" s="40"/>
      <c r="C591" s="40"/>
      <c r="D591" s="40"/>
      <c r="E591" s="40"/>
      <c r="F591" s="40"/>
      <c r="G591" s="40"/>
      <c r="H591" s="40"/>
      <c r="I591" s="40"/>
    </row>
    <row r="592" spans="1:9" ht="15.75">
      <c r="A592" s="40"/>
      <c r="B592" s="40"/>
      <c r="C592" s="40"/>
      <c r="D592" s="40"/>
      <c r="E592" s="40"/>
      <c r="F592" s="40"/>
      <c r="G592" s="40"/>
      <c r="H592" s="40"/>
      <c r="I592" s="40"/>
    </row>
    <row r="593" spans="1:9" ht="15.75">
      <c r="A593" s="40"/>
      <c r="B593" s="40"/>
      <c r="C593" s="40"/>
      <c r="D593" s="40"/>
      <c r="E593" s="40"/>
      <c r="F593" s="40"/>
      <c r="G593" s="40"/>
      <c r="H593" s="40"/>
      <c r="I593" s="40"/>
    </row>
    <row r="594" spans="1:9" ht="15.75">
      <c r="A594" s="40"/>
      <c r="B594" s="40"/>
      <c r="C594" s="40"/>
      <c r="D594" s="40"/>
      <c r="E594" s="40"/>
      <c r="F594" s="40"/>
      <c r="G594" s="40"/>
      <c r="H594" s="40"/>
      <c r="I594" s="40"/>
    </row>
    <row r="595" spans="1:9" ht="15.75">
      <c r="A595" s="40"/>
      <c r="B595" s="40"/>
      <c r="C595" s="40"/>
      <c r="D595" s="40"/>
      <c r="E595" s="40"/>
      <c r="F595" s="40"/>
      <c r="G595" s="40"/>
      <c r="H595" s="40"/>
      <c r="I595" s="40"/>
    </row>
    <row r="596" spans="1:9" ht="15.75">
      <c r="A596" s="40"/>
      <c r="B596" s="40"/>
      <c r="C596" s="40"/>
      <c r="D596" s="40"/>
      <c r="E596" s="40"/>
      <c r="F596" s="40"/>
      <c r="G596" s="40"/>
      <c r="H596" s="40"/>
      <c r="I596" s="40"/>
    </row>
    <row r="597" spans="1:9" ht="15.75">
      <c r="A597" s="40"/>
      <c r="B597" s="40"/>
      <c r="C597" s="40"/>
      <c r="D597" s="40"/>
      <c r="E597" s="40"/>
      <c r="F597" s="40"/>
      <c r="G597" s="40"/>
      <c r="H597" s="40"/>
      <c r="I597" s="40"/>
    </row>
    <row r="598" spans="1:9" ht="15.75">
      <c r="A598" s="40"/>
      <c r="B598" s="40"/>
      <c r="C598" s="40"/>
      <c r="D598" s="40"/>
      <c r="E598" s="40"/>
      <c r="F598" s="40"/>
      <c r="G598" s="40"/>
      <c r="H598" s="40"/>
      <c r="I598" s="40"/>
    </row>
    <row r="599" spans="1:9" ht="15.75">
      <c r="A599" s="40"/>
      <c r="B599" s="40"/>
      <c r="C599" s="40"/>
      <c r="D599" s="40"/>
      <c r="E599" s="40"/>
      <c r="F599" s="40"/>
      <c r="G599" s="40"/>
      <c r="H599" s="40"/>
      <c r="I599" s="40"/>
    </row>
    <row r="600" spans="1:9" ht="15.75">
      <c r="A600" s="40"/>
      <c r="B600" s="40"/>
      <c r="C600" s="40"/>
      <c r="D600" s="40"/>
      <c r="E600" s="40"/>
      <c r="F600" s="40"/>
      <c r="G600" s="40"/>
      <c r="H600" s="40"/>
      <c r="I600" s="40"/>
    </row>
    <row r="601" spans="1:9" ht="15.75">
      <c r="A601" s="40"/>
      <c r="B601" s="40"/>
      <c r="C601" s="40"/>
      <c r="D601" s="40"/>
      <c r="E601" s="40"/>
      <c r="F601" s="40"/>
      <c r="G601" s="40"/>
      <c r="H601" s="40"/>
      <c r="I601" s="40"/>
    </row>
    <row r="602" spans="1:9" ht="15.75">
      <c r="A602" s="40"/>
      <c r="B602" s="40"/>
      <c r="C602" s="40"/>
      <c r="D602" s="40"/>
      <c r="E602" s="40"/>
      <c r="F602" s="40"/>
      <c r="G602" s="40"/>
      <c r="H602" s="40"/>
      <c r="I602" s="40"/>
    </row>
    <row r="603" spans="1:9" ht="15.75">
      <c r="A603" s="40"/>
      <c r="B603" s="40"/>
      <c r="C603" s="40"/>
      <c r="D603" s="40"/>
      <c r="E603" s="40"/>
      <c r="F603" s="40"/>
      <c r="G603" s="40"/>
      <c r="H603" s="40"/>
      <c r="I603" s="40"/>
    </row>
    <row r="604" spans="1:9" ht="15.75">
      <c r="A604" s="40"/>
      <c r="B604" s="40"/>
      <c r="C604" s="40"/>
      <c r="D604" s="40"/>
      <c r="E604" s="40"/>
      <c r="F604" s="40"/>
      <c r="G604" s="40"/>
      <c r="H604" s="40"/>
      <c r="I604" s="40"/>
    </row>
    <row r="605" spans="1:9" ht="15.75">
      <c r="A605" s="40"/>
      <c r="B605" s="40"/>
      <c r="C605" s="40"/>
      <c r="D605" s="40"/>
      <c r="E605" s="40"/>
      <c r="F605" s="40"/>
      <c r="G605" s="40"/>
      <c r="H605" s="40"/>
      <c r="I605" s="40"/>
    </row>
    <row r="606" spans="1:9" ht="15.75">
      <c r="A606" s="40"/>
      <c r="B606" s="40"/>
      <c r="C606" s="40"/>
      <c r="D606" s="40"/>
      <c r="E606" s="40"/>
      <c r="F606" s="40"/>
      <c r="G606" s="40"/>
      <c r="H606" s="40"/>
      <c r="I606" s="40"/>
    </row>
    <row r="607" spans="1:9" ht="15.75">
      <c r="A607" s="40"/>
      <c r="B607" s="40"/>
      <c r="C607" s="40"/>
      <c r="D607" s="40"/>
      <c r="E607" s="40"/>
      <c r="F607" s="40"/>
      <c r="G607" s="40"/>
      <c r="H607" s="40"/>
      <c r="I607" s="40"/>
    </row>
    <row r="608" spans="1:9" ht="15.75">
      <c r="A608" s="40"/>
      <c r="B608" s="40"/>
      <c r="C608" s="40"/>
      <c r="D608" s="40"/>
      <c r="E608" s="40"/>
      <c r="F608" s="40"/>
      <c r="G608" s="40"/>
      <c r="H608" s="40"/>
      <c r="I608" s="40"/>
    </row>
    <row r="609" spans="1:9" ht="15.75">
      <c r="A609" s="40"/>
      <c r="B609" s="40"/>
      <c r="C609" s="40"/>
      <c r="D609" s="40"/>
      <c r="E609" s="40"/>
      <c r="F609" s="40"/>
      <c r="G609" s="40"/>
      <c r="H609" s="40"/>
      <c r="I609" s="40"/>
    </row>
    <row r="610" spans="1:9" ht="15.75">
      <c r="A610" s="40"/>
      <c r="B610" s="40"/>
      <c r="C610" s="40"/>
      <c r="D610" s="40"/>
      <c r="E610" s="40"/>
      <c r="F610" s="40"/>
      <c r="G610" s="40"/>
      <c r="H610" s="40"/>
      <c r="I610" s="40"/>
    </row>
    <row r="611" spans="1:9" ht="15.75">
      <c r="A611" s="40"/>
      <c r="B611" s="40"/>
      <c r="C611" s="40"/>
      <c r="D611" s="40"/>
      <c r="E611" s="40"/>
      <c r="F611" s="40"/>
      <c r="G611" s="40"/>
      <c r="H611" s="40"/>
      <c r="I611" s="40"/>
    </row>
    <row r="612" spans="1:9" ht="15.75">
      <c r="A612" s="40"/>
      <c r="B612" s="40"/>
      <c r="C612" s="40"/>
      <c r="D612" s="40"/>
      <c r="E612" s="40"/>
      <c r="F612" s="40"/>
      <c r="G612" s="40"/>
      <c r="H612" s="40"/>
      <c r="I612" s="40"/>
    </row>
    <row r="613" spans="1:9" ht="15.75">
      <c r="A613" s="40"/>
      <c r="B613" s="40"/>
      <c r="C613" s="40"/>
      <c r="D613" s="40"/>
      <c r="E613" s="40"/>
      <c r="F613" s="40"/>
      <c r="G613" s="40"/>
      <c r="H613" s="40"/>
      <c r="I613" s="40"/>
    </row>
    <row r="614" spans="1:9" ht="15.75">
      <c r="A614" s="40"/>
      <c r="B614" s="40"/>
      <c r="C614" s="40"/>
      <c r="D614" s="40"/>
      <c r="E614" s="40"/>
      <c r="F614" s="40"/>
      <c r="G614" s="40"/>
      <c r="H614" s="40"/>
      <c r="I614" s="40"/>
    </row>
    <row r="615" spans="1:9" ht="15.75">
      <c r="A615" s="40"/>
      <c r="B615" s="40"/>
      <c r="C615" s="40"/>
      <c r="D615" s="40"/>
      <c r="E615" s="40"/>
      <c r="F615" s="40"/>
      <c r="G615" s="40"/>
      <c r="H615" s="40"/>
      <c r="I615" s="40"/>
    </row>
    <row r="616" spans="1:9" ht="15.75">
      <c r="A616" s="40"/>
      <c r="B616" s="40"/>
      <c r="C616" s="40"/>
      <c r="D616" s="40"/>
      <c r="E616" s="40"/>
      <c r="F616" s="40"/>
      <c r="G616" s="40"/>
      <c r="H616" s="40"/>
      <c r="I616" s="40"/>
    </row>
    <row r="617" spans="1:9" ht="15.75">
      <c r="A617" s="40"/>
      <c r="B617" s="40"/>
      <c r="C617" s="40"/>
      <c r="D617" s="40"/>
      <c r="E617" s="40"/>
      <c r="F617" s="40"/>
      <c r="G617" s="40"/>
      <c r="H617" s="40"/>
      <c r="I617" s="40"/>
    </row>
    <row r="618" spans="1:9" ht="15.75">
      <c r="A618" s="40"/>
      <c r="B618" s="40"/>
      <c r="C618" s="40"/>
      <c r="D618" s="40"/>
      <c r="E618" s="40"/>
      <c r="F618" s="40"/>
      <c r="G618" s="40"/>
      <c r="H618" s="40"/>
      <c r="I618" s="40"/>
    </row>
    <row r="619" spans="1:9" ht="15.75">
      <c r="A619" s="40"/>
      <c r="B619" s="40"/>
      <c r="C619" s="40"/>
      <c r="D619" s="40"/>
      <c r="E619" s="40"/>
      <c r="F619" s="40"/>
      <c r="G619" s="40"/>
      <c r="H619" s="40"/>
      <c r="I619" s="40"/>
    </row>
    <row r="620" spans="1:9" ht="15.75">
      <c r="A620" s="40"/>
      <c r="B620" s="40"/>
      <c r="C620" s="40"/>
      <c r="D620" s="40"/>
      <c r="E620" s="40"/>
      <c r="F620" s="40"/>
      <c r="G620" s="40"/>
      <c r="H620" s="40"/>
      <c r="I620" s="40"/>
    </row>
    <row r="621" spans="1:9" ht="15.75">
      <c r="A621" s="40"/>
      <c r="B621" s="40"/>
      <c r="C621" s="40"/>
      <c r="D621" s="40"/>
      <c r="E621" s="40"/>
      <c r="F621" s="40"/>
      <c r="G621" s="40"/>
      <c r="H621" s="40"/>
      <c r="I621" s="40"/>
    </row>
    <row r="622" spans="1:9" ht="15.75">
      <c r="A622" s="40"/>
      <c r="B622" s="40"/>
      <c r="C622" s="40"/>
      <c r="D622" s="40"/>
      <c r="E622" s="40"/>
      <c r="F622" s="40"/>
      <c r="G622" s="40"/>
      <c r="H622" s="40"/>
      <c r="I622" s="40"/>
    </row>
    <row r="623" spans="1:9" ht="15.75">
      <c r="A623" s="40"/>
      <c r="B623" s="40"/>
      <c r="C623" s="40"/>
      <c r="D623" s="40"/>
      <c r="E623" s="40"/>
      <c r="F623" s="40"/>
      <c r="G623" s="40"/>
      <c r="H623" s="40"/>
      <c r="I623" s="40"/>
    </row>
    <row r="624" spans="1:9" ht="15.75">
      <c r="A624" s="40"/>
      <c r="B624" s="40"/>
      <c r="C624" s="40"/>
      <c r="D624" s="40"/>
      <c r="E624" s="40"/>
      <c r="F624" s="40"/>
      <c r="G624" s="40"/>
      <c r="H624" s="40"/>
      <c r="I624" s="40"/>
    </row>
    <row r="625" spans="1:9" ht="15.75">
      <c r="A625" s="40"/>
      <c r="B625" s="40"/>
      <c r="C625" s="40"/>
      <c r="D625" s="40"/>
      <c r="E625" s="40"/>
      <c r="F625" s="40"/>
      <c r="G625" s="40"/>
      <c r="H625" s="40"/>
      <c r="I625" s="40"/>
    </row>
    <row r="626" spans="1:9" ht="15.75">
      <c r="A626" s="40"/>
      <c r="B626" s="40"/>
      <c r="C626" s="40"/>
      <c r="D626" s="40"/>
      <c r="E626" s="40"/>
      <c r="F626" s="40"/>
      <c r="G626" s="40"/>
      <c r="H626" s="40"/>
      <c r="I626" s="40"/>
    </row>
    <row r="627" spans="1:9" ht="15.75">
      <c r="A627" s="40"/>
      <c r="B627" s="40"/>
      <c r="C627" s="40"/>
      <c r="D627" s="40"/>
      <c r="E627" s="40"/>
      <c r="F627" s="40"/>
      <c r="G627" s="40"/>
      <c r="H627" s="40"/>
      <c r="I627" s="40"/>
    </row>
    <row r="628" spans="1:9" ht="15.75">
      <c r="A628" s="40"/>
      <c r="B628" s="40"/>
      <c r="C628" s="40"/>
      <c r="D628" s="40"/>
      <c r="E628" s="40"/>
      <c r="F628" s="40"/>
      <c r="G628" s="40"/>
      <c r="H628" s="40"/>
      <c r="I628" s="40"/>
    </row>
    <row r="629" spans="1:9" ht="15.75">
      <c r="A629" s="40"/>
      <c r="B629" s="40"/>
      <c r="C629" s="40"/>
      <c r="D629" s="40"/>
      <c r="E629" s="40"/>
      <c r="F629" s="40"/>
      <c r="G629" s="40"/>
      <c r="H629" s="40"/>
      <c r="I629" s="40"/>
    </row>
    <row r="630" spans="1:9" ht="15.75">
      <c r="A630" s="40"/>
      <c r="B630" s="40"/>
      <c r="C630" s="40"/>
      <c r="D630" s="40"/>
      <c r="E630" s="40"/>
      <c r="F630" s="40"/>
      <c r="G630" s="40"/>
      <c r="H630" s="40"/>
      <c r="I630" s="40"/>
    </row>
    <row r="631" spans="1:9" ht="15.75">
      <c r="A631" s="40"/>
      <c r="B631" s="40"/>
      <c r="C631" s="40"/>
      <c r="D631" s="40"/>
      <c r="E631" s="40"/>
      <c r="F631" s="40"/>
      <c r="G631" s="40"/>
      <c r="H631" s="40"/>
      <c r="I631" s="40"/>
    </row>
    <row r="632" spans="1:9" ht="15.75">
      <c r="A632" s="40"/>
      <c r="B632" s="40"/>
      <c r="C632" s="40"/>
      <c r="D632" s="40"/>
      <c r="E632" s="40"/>
      <c r="F632" s="40"/>
      <c r="G632" s="40"/>
      <c r="H632" s="40"/>
      <c r="I632" s="40"/>
    </row>
    <row r="633" spans="1:9" ht="15.75">
      <c r="A633" s="40"/>
      <c r="B633" s="40"/>
      <c r="C633" s="40"/>
      <c r="D633" s="40"/>
      <c r="E633" s="40"/>
      <c r="F633" s="40"/>
      <c r="G633" s="40"/>
      <c r="H633" s="40"/>
      <c r="I633" s="40"/>
    </row>
    <row r="634" spans="1:9" ht="15.75">
      <c r="A634" s="40"/>
      <c r="B634" s="40"/>
      <c r="C634" s="40"/>
      <c r="D634" s="40"/>
      <c r="E634" s="40"/>
      <c r="F634" s="40"/>
      <c r="G634" s="40"/>
      <c r="H634" s="40"/>
      <c r="I634" s="40"/>
    </row>
    <row r="635" spans="1:9" ht="15.75">
      <c r="A635" s="40"/>
      <c r="B635" s="40"/>
      <c r="C635" s="40"/>
      <c r="D635" s="40"/>
      <c r="E635" s="40"/>
      <c r="F635" s="40"/>
      <c r="G635" s="40"/>
      <c r="H635" s="40"/>
      <c r="I635" s="40"/>
    </row>
    <row r="636" spans="1:9" ht="15.75">
      <c r="A636" s="40"/>
      <c r="B636" s="40"/>
      <c r="C636" s="40"/>
      <c r="D636" s="40"/>
      <c r="E636" s="40"/>
      <c r="F636" s="40"/>
      <c r="G636" s="40"/>
      <c r="H636" s="40"/>
      <c r="I636" s="40"/>
    </row>
    <row r="637" spans="1:9" ht="15.75">
      <c r="A637" s="40"/>
      <c r="B637" s="40"/>
      <c r="C637" s="40"/>
      <c r="D637" s="40"/>
      <c r="E637" s="40"/>
      <c r="F637" s="40"/>
      <c r="G637" s="40"/>
      <c r="H637" s="40"/>
      <c r="I637" s="40"/>
    </row>
    <row r="638" spans="1:9" ht="15.75">
      <c r="A638" s="40"/>
      <c r="B638" s="40"/>
      <c r="C638" s="40"/>
      <c r="D638" s="40"/>
      <c r="E638" s="40"/>
      <c r="F638" s="40"/>
      <c r="G638" s="40"/>
      <c r="H638" s="40"/>
      <c r="I638" s="40"/>
    </row>
    <row r="639" spans="1:9" ht="15.75">
      <c r="A639" s="40"/>
      <c r="B639" s="40"/>
      <c r="C639" s="40"/>
      <c r="D639" s="40"/>
      <c r="E639" s="40"/>
      <c r="F639" s="40"/>
      <c r="G639" s="40"/>
      <c r="H639" s="40"/>
      <c r="I639" s="40"/>
    </row>
    <row r="640" spans="1:9" ht="15.75">
      <c r="A640" s="40"/>
      <c r="B640" s="40"/>
      <c r="C640" s="40"/>
      <c r="D640" s="40"/>
      <c r="E640" s="40"/>
      <c r="F640" s="40"/>
      <c r="G640" s="40"/>
      <c r="H640" s="40"/>
      <c r="I640" s="40"/>
    </row>
    <row r="641" spans="1:9" ht="15.75">
      <c r="A641" s="40"/>
      <c r="B641" s="40"/>
      <c r="C641" s="40"/>
      <c r="D641" s="40"/>
      <c r="E641" s="40"/>
      <c r="F641" s="40"/>
      <c r="G641" s="40"/>
      <c r="H641" s="40"/>
      <c r="I641" s="40"/>
    </row>
    <row r="642" spans="1:9" ht="15.75">
      <c r="A642" s="40"/>
      <c r="B642" s="40"/>
      <c r="C642" s="40"/>
      <c r="D642" s="40"/>
      <c r="E642" s="40"/>
      <c r="F642" s="40"/>
      <c r="G642" s="40"/>
      <c r="H642" s="40"/>
      <c r="I642" s="40"/>
    </row>
    <row r="643" spans="1:9" ht="15.75">
      <c r="A643" s="40"/>
      <c r="B643" s="40"/>
      <c r="C643" s="40"/>
      <c r="D643" s="40"/>
      <c r="E643" s="40"/>
      <c r="F643" s="40"/>
      <c r="G643" s="40"/>
      <c r="H643" s="40"/>
      <c r="I643" s="40"/>
    </row>
    <row r="644" spans="1:9" ht="15.75">
      <c r="A644" s="40"/>
      <c r="B644" s="40"/>
      <c r="C644" s="40"/>
      <c r="D644" s="40"/>
      <c r="E644" s="40"/>
      <c r="F644" s="40"/>
      <c r="G644" s="40"/>
      <c r="H644" s="40"/>
      <c r="I644" s="40"/>
    </row>
    <row r="645" spans="1:9" ht="15.75">
      <c r="A645" s="40"/>
      <c r="B645" s="40"/>
      <c r="C645" s="40"/>
      <c r="D645" s="40"/>
      <c r="E645" s="40"/>
      <c r="F645" s="40"/>
      <c r="G645" s="40"/>
      <c r="H645" s="40"/>
      <c r="I645" s="40"/>
    </row>
    <row r="646" spans="1:9" ht="15.75">
      <c r="A646" s="40"/>
      <c r="B646" s="40"/>
      <c r="C646" s="40"/>
      <c r="D646" s="40"/>
      <c r="E646" s="40"/>
      <c r="F646" s="40"/>
      <c r="G646" s="40"/>
      <c r="H646" s="40"/>
      <c r="I646" s="40"/>
    </row>
    <row r="647" spans="1:9" ht="15.75">
      <c r="A647" s="40"/>
      <c r="B647" s="40"/>
      <c r="C647" s="40"/>
      <c r="D647" s="40"/>
      <c r="E647" s="40"/>
      <c r="F647" s="40"/>
      <c r="G647" s="40"/>
      <c r="H647" s="40"/>
      <c r="I647" s="40"/>
    </row>
    <row r="648" spans="1:9" ht="15.75">
      <c r="A648" s="40"/>
      <c r="B648" s="40"/>
      <c r="C648" s="40"/>
      <c r="D648" s="40"/>
      <c r="E648" s="40"/>
      <c r="F648" s="40"/>
      <c r="G648" s="40"/>
      <c r="H648" s="40"/>
      <c r="I648" s="40"/>
    </row>
    <row r="649" spans="1:9" ht="15.75">
      <c r="A649" s="40"/>
      <c r="B649" s="40"/>
      <c r="C649" s="40"/>
      <c r="D649" s="40"/>
      <c r="E649" s="40"/>
      <c r="F649" s="40"/>
      <c r="G649" s="40"/>
      <c r="H649" s="40"/>
      <c r="I649" s="40"/>
    </row>
    <row r="650" spans="1:9" ht="15.75">
      <c r="A650" s="40"/>
      <c r="B650" s="40"/>
      <c r="C650" s="40"/>
      <c r="D650" s="40"/>
      <c r="E650" s="40"/>
      <c r="F650" s="40"/>
      <c r="G650" s="40"/>
      <c r="H650" s="40"/>
      <c r="I650" s="40"/>
    </row>
    <row r="651" spans="1:9" ht="15.75">
      <c r="A651" s="40"/>
      <c r="B651" s="40"/>
      <c r="C651" s="40"/>
      <c r="D651" s="40"/>
      <c r="E651" s="40"/>
      <c r="F651" s="40"/>
      <c r="G651" s="40"/>
      <c r="H651" s="40"/>
      <c r="I651" s="40"/>
    </row>
    <row r="652" spans="1:9" ht="15.75">
      <c r="A652" s="40"/>
      <c r="B652" s="40"/>
      <c r="C652" s="40"/>
      <c r="D652" s="40"/>
      <c r="E652" s="40"/>
      <c r="F652" s="40"/>
      <c r="G652" s="40"/>
      <c r="H652" s="40"/>
      <c r="I652" s="40"/>
    </row>
    <row r="653" spans="1:9" ht="15.75">
      <c r="A653" s="40"/>
      <c r="B653" s="40"/>
      <c r="C653" s="40"/>
      <c r="D653" s="40"/>
      <c r="E653" s="40"/>
      <c r="F653" s="40"/>
      <c r="G653" s="40"/>
      <c r="H653" s="40"/>
      <c r="I653" s="40"/>
    </row>
    <row r="654" spans="1:9" ht="15.75">
      <c r="A654" s="40"/>
      <c r="B654" s="40"/>
      <c r="C654" s="40"/>
      <c r="D654" s="40"/>
      <c r="E654" s="40"/>
      <c r="F654" s="40"/>
      <c r="G654" s="40"/>
      <c r="H654" s="40"/>
      <c r="I654" s="40"/>
    </row>
    <row r="655" spans="1:9" ht="15.75">
      <c r="A655" s="40"/>
      <c r="B655" s="40"/>
      <c r="C655" s="40"/>
      <c r="D655" s="40"/>
      <c r="E655" s="40"/>
      <c r="F655" s="40"/>
      <c r="G655" s="40"/>
      <c r="H655" s="40"/>
      <c r="I655" s="40"/>
    </row>
    <row r="656" spans="1:9" ht="15.75">
      <c r="A656" s="40"/>
      <c r="B656" s="40"/>
      <c r="C656" s="40"/>
      <c r="D656" s="40"/>
      <c r="E656" s="40"/>
      <c r="F656" s="40"/>
      <c r="G656" s="40"/>
      <c r="H656" s="40"/>
      <c r="I656" s="40"/>
    </row>
    <row r="657" spans="1:9" ht="15.75">
      <c r="A657" s="40"/>
      <c r="B657" s="40"/>
      <c r="C657" s="40"/>
      <c r="D657" s="40"/>
      <c r="E657" s="40"/>
      <c r="F657" s="40"/>
      <c r="G657" s="40"/>
      <c r="H657" s="40"/>
      <c r="I657" s="40"/>
    </row>
    <row r="658" spans="1:9" ht="15.75">
      <c r="A658" s="40"/>
      <c r="B658" s="40"/>
      <c r="C658" s="40"/>
      <c r="D658" s="40"/>
      <c r="E658" s="40"/>
      <c r="F658" s="40"/>
      <c r="G658" s="40"/>
      <c r="H658" s="40"/>
      <c r="I658" s="40"/>
    </row>
    <row r="659" spans="1:9" ht="15.75">
      <c r="A659" s="40"/>
      <c r="B659" s="40"/>
      <c r="C659" s="40"/>
      <c r="D659" s="40"/>
      <c r="E659" s="40"/>
      <c r="F659" s="40"/>
      <c r="G659" s="40"/>
      <c r="H659" s="40"/>
      <c r="I659" s="40"/>
    </row>
    <row r="660" spans="1:9" ht="15.75">
      <c r="A660" s="40"/>
      <c r="B660" s="40"/>
      <c r="C660" s="40"/>
      <c r="D660" s="40"/>
      <c r="E660" s="40"/>
      <c r="F660" s="40"/>
      <c r="G660" s="40"/>
      <c r="H660" s="40"/>
      <c r="I660" s="40"/>
    </row>
    <row r="661" spans="1:9" ht="15.75">
      <c r="A661" s="40"/>
      <c r="B661" s="40"/>
      <c r="C661" s="40"/>
      <c r="D661" s="40"/>
      <c r="E661" s="40"/>
      <c r="F661" s="40"/>
      <c r="G661" s="40"/>
      <c r="H661" s="40"/>
      <c r="I661" s="40"/>
    </row>
    <row r="662" spans="1:9" ht="15.75">
      <c r="A662" s="40"/>
      <c r="B662" s="40"/>
      <c r="C662" s="40"/>
      <c r="D662" s="40"/>
      <c r="E662" s="40"/>
      <c r="F662" s="40"/>
      <c r="G662" s="40"/>
      <c r="H662" s="40"/>
      <c r="I662" s="40"/>
    </row>
    <row r="663" spans="1:9" ht="15.75">
      <c r="A663" s="40"/>
      <c r="B663" s="40"/>
      <c r="C663" s="40"/>
      <c r="D663" s="40"/>
      <c r="E663" s="40"/>
      <c r="F663" s="40"/>
      <c r="G663" s="40"/>
      <c r="H663" s="40"/>
      <c r="I663" s="40"/>
    </row>
    <row r="664" spans="1:9" ht="15.75">
      <c r="A664" s="40"/>
      <c r="B664" s="40"/>
      <c r="C664" s="40"/>
      <c r="D664" s="40"/>
      <c r="E664" s="40"/>
      <c r="F664" s="40"/>
      <c r="G664" s="40"/>
      <c r="H664" s="40"/>
      <c r="I664" s="40"/>
    </row>
    <row r="665" spans="1:9" ht="15.75">
      <c r="A665" s="40"/>
      <c r="B665" s="40"/>
      <c r="C665" s="40"/>
      <c r="D665" s="40"/>
      <c r="E665" s="40"/>
      <c r="F665" s="40"/>
      <c r="G665" s="40"/>
      <c r="H665" s="40"/>
      <c r="I665" s="40"/>
    </row>
    <row r="666" spans="1:9" ht="15.75">
      <c r="A666" s="40"/>
      <c r="B666" s="40"/>
      <c r="C666" s="40"/>
      <c r="D666" s="40"/>
      <c r="E666" s="40"/>
      <c r="F666" s="40"/>
      <c r="G666" s="40"/>
      <c r="H666" s="40"/>
      <c r="I666" s="40"/>
    </row>
    <row r="667" spans="1:9" ht="15.75">
      <c r="A667" s="40"/>
      <c r="B667" s="40"/>
      <c r="C667" s="40"/>
      <c r="D667" s="40"/>
      <c r="E667" s="40"/>
      <c r="F667" s="40"/>
      <c r="G667" s="40"/>
      <c r="H667" s="40"/>
      <c r="I667" s="40"/>
    </row>
    <row r="668" spans="1:9" ht="15.75">
      <c r="A668" s="40"/>
      <c r="B668" s="40"/>
      <c r="C668" s="40"/>
      <c r="D668" s="40"/>
      <c r="E668" s="40"/>
      <c r="F668" s="40"/>
      <c r="G668" s="40"/>
      <c r="H668" s="40"/>
      <c r="I668" s="40"/>
    </row>
    <row r="669" spans="1:9" ht="15.75">
      <c r="A669" s="40"/>
      <c r="B669" s="40"/>
      <c r="C669" s="40"/>
      <c r="D669" s="40"/>
      <c r="E669" s="40"/>
      <c r="F669" s="40"/>
      <c r="G669" s="40"/>
      <c r="H669" s="40"/>
      <c r="I669" s="40"/>
    </row>
    <row r="670" spans="1:9" ht="15.75">
      <c r="A670" s="40"/>
      <c r="B670" s="40"/>
      <c r="C670" s="40"/>
      <c r="D670" s="40"/>
      <c r="E670" s="40"/>
      <c r="F670" s="40"/>
      <c r="G670" s="40"/>
      <c r="H670" s="40"/>
      <c r="I670" s="40"/>
    </row>
    <row r="671" spans="1:9" ht="15.75">
      <c r="A671" s="40"/>
      <c r="B671" s="40"/>
      <c r="C671" s="40"/>
      <c r="D671" s="40"/>
      <c r="E671" s="40"/>
      <c r="F671" s="40"/>
      <c r="G671" s="40"/>
      <c r="H671" s="40"/>
      <c r="I671" s="40"/>
    </row>
    <row r="672" spans="1:9" ht="15.75">
      <c r="A672" s="40"/>
      <c r="B672" s="40"/>
      <c r="C672" s="40"/>
      <c r="D672" s="40"/>
      <c r="E672" s="40"/>
      <c r="F672" s="40"/>
      <c r="G672" s="40"/>
      <c r="H672" s="40"/>
      <c r="I672" s="40"/>
    </row>
    <row r="673" spans="1:9" ht="15.75">
      <c r="A673" s="40"/>
      <c r="B673" s="40"/>
      <c r="C673" s="40"/>
      <c r="D673" s="40"/>
      <c r="E673" s="40"/>
      <c r="F673" s="40"/>
      <c r="G673" s="40"/>
      <c r="H673" s="40"/>
      <c r="I673" s="40"/>
    </row>
    <row r="674" spans="1:9" ht="15.75">
      <c r="A674" s="40"/>
      <c r="B674" s="40"/>
      <c r="C674" s="40"/>
      <c r="D674" s="40"/>
      <c r="E674" s="40"/>
      <c r="F674" s="40"/>
      <c r="G674" s="40"/>
      <c r="H674" s="40"/>
      <c r="I674" s="40"/>
    </row>
    <row r="675" spans="1:9" ht="15.75">
      <c r="A675" s="40"/>
      <c r="B675" s="40"/>
      <c r="C675" s="40"/>
      <c r="D675" s="40"/>
      <c r="E675" s="40"/>
      <c r="F675" s="40"/>
      <c r="G675" s="40"/>
      <c r="H675" s="40"/>
      <c r="I675" s="40"/>
    </row>
    <row r="676" spans="1:9" ht="15.75">
      <c r="A676" s="40"/>
      <c r="B676" s="40"/>
      <c r="C676" s="40"/>
      <c r="D676" s="40"/>
      <c r="E676" s="40"/>
      <c r="F676" s="40"/>
      <c r="G676" s="40"/>
      <c r="H676" s="40"/>
      <c r="I676" s="40"/>
    </row>
    <row r="677" spans="1:9" ht="15.75">
      <c r="A677" s="40"/>
      <c r="B677" s="40"/>
      <c r="C677" s="40"/>
      <c r="D677" s="40"/>
      <c r="E677" s="40"/>
      <c r="F677" s="40"/>
      <c r="G677" s="40"/>
      <c r="H677" s="40"/>
      <c r="I677" s="40"/>
    </row>
    <row r="678" spans="1:9" ht="15.75">
      <c r="A678" s="40"/>
      <c r="B678" s="40"/>
      <c r="C678" s="40"/>
      <c r="D678" s="40"/>
      <c r="E678" s="40"/>
      <c r="F678" s="40"/>
      <c r="G678" s="40"/>
      <c r="H678" s="40"/>
      <c r="I678" s="40"/>
    </row>
    <row r="679" spans="1:9" ht="15.75">
      <c r="A679" s="40"/>
      <c r="B679" s="40"/>
      <c r="C679" s="40"/>
      <c r="D679" s="40"/>
      <c r="E679" s="40"/>
      <c r="F679" s="40"/>
      <c r="G679" s="40"/>
      <c r="H679" s="40"/>
      <c r="I679" s="40"/>
    </row>
    <row r="680" spans="1:9" ht="15.75">
      <c r="A680" s="40"/>
      <c r="B680" s="40"/>
      <c r="C680" s="40"/>
      <c r="D680" s="40"/>
      <c r="E680" s="40"/>
      <c r="F680" s="40"/>
      <c r="G680" s="40"/>
      <c r="H680" s="40"/>
      <c r="I680" s="40"/>
    </row>
    <row r="681" spans="1:9" ht="15.75">
      <c r="A681" s="40"/>
      <c r="B681" s="40"/>
      <c r="C681" s="40"/>
      <c r="D681" s="40"/>
      <c r="E681" s="40"/>
      <c r="F681" s="40"/>
      <c r="G681" s="40"/>
      <c r="H681" s="40"/>
      <c r="I681" s="40"/>
    </row>
    <row r="682" spans="1:9" ht="15.75">
      <c r="A682" s="40"/>
      <c r="B682" s="40"/>
      <c r="C682" s="40"/>
      <c r="D682" s="40"/>
      <c r="E682" s="40"/>
      <c r="F682" s="40"/>
      <c r="G682" s="40"/>
      <c r="H682" s="40"/>
      <c r="I682" s="40"/>
    </row>
    <row r="683" spans="1:9" ht="15.75">
      <c r="A683" s="40"/>
      <c r="B683" s="40"/>
      <c r="C683" s="40"/>
      <c r="D683" s="40"/>
      <c r="E683" s="40"/>
      <c r="F683" s="40"/>
      <c r="G683" s="40"/>
      <c r="H683" s="40"/>
      <c r="I683" s="40"/>
    </row>
    <row r="684" spans="1:9" ht="15.75">
      <c r="A684" s="40"/>
      <c r="B684" s="40"/>
      <c r="C684" s="40"/>
      <c r="D684" s="40"/>
      <c r="E684" s="40"/>
      <c r="F684" s="40"/>
      <c r="G684" s="40"/>
      <c r="H684" s="40"/>
      <c r="I684" s="40"/>
    </row>
    <row r="685" spans="1:9" ht="15.75">
      <c r="A685" s="40"/>
      <c r="B685" s="40"/>
      <c r="C685" s="40"/>
      <c r="D685" s="40"/>
      <c r="E685" s="40"/>
      <c r="F685" s="40"/>
      <c r="G685" s="40"/>
      <c r="H685" s="40"/>
      <c r="I685" s="40"/>
    </row>
    <row r="686" spans="1:9" ht="15.75">
      <c r="A686" s="40"/>
      <c r="B686" s="40"/>
      <c r="C686" s="40"/>
      <c r="D686" s="40"/>
      <c r="E686" s="40"/>
      <c r="F686" s="40"/>
      <c r="G686" s="40"/>
      <c r="H686" s="40"/>
      <c r="I686" s="40"/>
    </row>
    <row r="687" spans="1:9" ht="15.75">
      <c r="A687" s="40"/>
      <c r="B687" s="40"/>
      <c r="C687" s="40"/>
      <c r="D687" s="40"/>
      <c r="E687" s="40"/>
      <c r="F687" s="40"/>
      <c r="G687" s="40"/>
      <c r="H687" s="40"/>
      <c r="I687" s="40"/>
    </row>
    <row r="688" spans="1:9" ht="15.75">
      <c r="A688" s="40"/>
      <c r="B688" s="40"/>
      <c r="C688" s="40"/>
      <c r="D688" s="40"/>
      <c r="E688" s="40"/>
      <c r="F688" s="40"/>
      <c r="G688" s="40"/>
      <c r="H688" s="40"/>
      <c r="I688" s="40"/>
    </row>
    <row r="689" spans="1:9" ht="15.75">
      <c r="A689" s="40"/>
      <c r="B689" s="40"/>
      <c r="C689" s="40"/>
      <c r="D689" s="40"/>
      <c r="E689" s="40"/>
      <c r="F689" s="40"/>
      <c r="G689" s="40"/>
      <c r="H689" s="40"/>
      <c r="I689" s="40"/>
    </row>
    <row r="690" spans="1:9" ht="15.75">
      <c r="A690" s="40"/>
      <c r="B690" s="40"/>
      <c r="C690" s="40"/>
      <c r="D690" s="40"/>
      <c r="E690" s="40"/>
      <c r="F690" s="40"/>
      <c r="G690" s="40"/>
      <c r="H690" s="40"/>
      <c r="I690" s="40"/>
    </row>
    <row r="691" spans="1:9" ht="15.75">
      <c r="A691" s="40"/>
      <c r="B691" s="40"/>
      <c r="C691" s="40"/>
      <c r="D691" s="40"/>
      <c r="E691" s="40"/>
      <c r="F691" s="40"/>
      <c r="G691" s="40"/>
      <c r="H691" s="40"/>
      <c r="I691" s="40"/>
    </row>
    <row r="692" spans="1:9" ht="15.75">
      <c r="A692" s="40"/>
      <c r="B692" s="40"/>
      <c r="C692" s="40"/>
      <c r="D692" s="40"/>
      <c r="E692" s="40"/>
      <c r="F692" s="40"/>
      <c r="G692" s="40"/>
      <c r="H692" s="40"/>
      <c r="I692" s="40"/>
    </row>
    <row r="693" spans="1:9" ht="15.75">
      <c r="A693" s="40"/>
      <c r="B693" s="40"/>
      <c r="C693" s="40"/>
      <c r="D693" s="40"/>
      <c r="E693" s="40"/>
      <c r="F693" s="40"/>
      <c r="G693" s="40"/>
      <c r="H693" s="40"/>
      <c r="I693" s="40"/>
    </row>
    <row r="694" spans="1:9" ht="15.75">
      <c r="A694" s="40"/>
      <c r="B694" s="40"/>
      <c r="C694" s="40"/>
      <c r="D694" s="40"/>
      <c r="E694" s="40"/>
      <c r="F694" s="40"/>
      <c r="G694" s="40"/>
      <c r="H694" s="40"/>
      <c r="I694" s="40"/>
    </row>
    <row r="695" spans="1:9" ht="15.75">
      <c r="A695" s="40"/>
      <c r="B695" s="40"/>
      <c r="C695" s="40"/>
      <c r="D695" s="40"/>
      <c r="E695" s="40"/>
      <c r="F695" s="40"/>
      <c r="G695" s="40"/>
      <c r="H695" s="40"/>
      <c r="I695" s="40"/>
    </row>
    <row r="696" spans="1:9" ht="15.75">
      <c r="A696" s="40"/>
      <c r="B696" s="40"/>
      <c r="C696" s="40"/>
      <c r="D696" s="40"/>
      <c r="E696" s="40"/>
      <c r="F696" s="40"/>
      <c r="G696" s="40"/>
      <c r="H696" s="40"/>
      <c r="I696" s="40"/>
    </row>
    <row r="697" spans="1:9" ht="15.75">
      <c r="A697" s="40"/>
      <c r="B697" s="40"/>
      <c r="C697" s="40"/>
      <c r="D697" s="40"/>
      <c r="E697" s="40"/>
      <c r="F697" s="40"/>
      <c r="G697" s="40"/>
      <c r="H697" s="40"/>
      <c r="I697" s="40"/>
    </row>
    <row r="698" spans="1:9" ht="15.75">
      <c r="A698" s="40"/>
      <c r="B698" s="40"/>
      <c r="C698" s="40"/>
      <c r="D698" s="40"/>
      <c r="E698" s="40"/>
      <c r="F698" s="40"/>
      <c r="G698" s="40"/>
      <c r="H698" s="40"/>
      <c r="I698" s="40"/>
    </row>
    <row r="699" spans="1:9" ht="15.75">
      <c r="A699" s="40"/>
      <c r="B699" s="40"/>
      <c r="C699" s="40"/>
      <c r="D699" s="40"/>
      <c r="E699" s="40"/>
      <c r="F699" s="40"/>
      <c r="G699" s="40"/>
      <c r="H699" s="40"/>
      <c r="I699" s="40"/>
    </row>
    <row r="700" spans="1:9" ht="15.75">
      <c r="A700" s="40"/>
      <c r="B700" s="40"/>
      <c r="C700" s="40"/>
      <c r="D700" s="40"/>
      <c r="E700" s="40"/>
      <c r="F700" s="40"/>
      <c r="G700" s="40"/>
      <c r="H700" s="40"/>
      <c r="I700" s="40"/>
    </row>
    <row r="701" spans="1:9" ht="15.75">
      <c r="A701" s="40"/>
      <c r="B701" s="40"/>
      <c r="C701" s="40"/>
      <c r="D701" s="40"/>
      <c r="E701" s="40"/>
      <c r="F701" s="40"/>
      <c r="G701" s="40"/>
      <c r="H701" s="40"/>
      <c r="I701" s="40"/>
    </row>
    <row r="702" spans="1:9" ht="15.75">
      <c r="A702" s="40"/>
      <c r="B702" s="40"/>
      <c r="C702" s="40"/>
      <c r="D702" s="40"/>
      <c r="E702" s="40"/>
      <c r="F702" s="40"/>
      <c r="G702" s="40"/>
      <c r="H702" s="40"/>
      <c r="I702" s="40"/>
    </row>
    <row r="703" spans="1:9" ht="15.75">
      <c r="A703" s="40"/>
      <c r="B703" s="40"/>
      <c r="C703" s="40"/>
      <c r="D703" s="40"/>
      <c r="E703" s="40"/>
      <c r="F703" s="40"/>
      <c r="G703" s="40"/>
      <c r="H703" s="40"/>
      <c r="I703" s="40"/>
    </row>
    <row r="704" spans="1:9" ht="15.75">
      <c r="A704" s="40"/>
      <c r="B704" s="40"/>
      <c r="C704" s="40"/>
      <c r="D704" s="40"/>
      <c r="E704" s="40"/>
      <c r="F704" s="40"/>
      <c r="G704" s="40"/>
      <c r="H704" s="40"/>
      <c r="I704" s="40"/>
    </row>
    <row r="705" spans="1:9" ht="15.75">
      <c r="A705" s="40"/>
      <c r="B705" s="40"/>
      <c r="C705" s="40"/>
      <c r="D705" s="40"/>
      <c r="E705" s="40"/>
      <c r="F705" s="40"/>
      <c r="G705" s="40"/>
      <c r="H705" s="40"/>
      <c r="I705" s="40"/>
    </row>
    <row r="706" spans="1:9" ht="15.75">
      <c r="A706" s="40"/>
      <c r="B706" s="40"/>
      <c r="C706" s="40"/>
      <c r="D706" s="40"/>
      <c r="E706" s="40"/>
      <c r="F706" s="40"/>
      <c r="G706" s="40"/>
      <c r="H706" s="40"/>
      <c r="I706" s="40"/>
    </row>
    <row r="707" spans="1:9" ht="15.75">
      <c r="A707" s="40"/>
      <c r="B707" s="40"/>
      <c r="C707" s="40"/>
      <c r="D707" s="40"/>
      <c r="E707" s="40"/>
      <c r="F707" s="40"/>
      <c r="G707" s="40"/>
      <c r="H707" s="40"/>
      <c r="I707" s="40"/>
    </row>
    <row r="708" spans="1:9" ht="15.75">
      <c r="A708" s="40"/>
      <c r="B708" s="40"/>
      <c r="C708" s="40"/>
      <c r="D708" s="40"/>
      <c r="E708" s="40"/>
      <c r="F708" s="40"/>
      <c r="G708" s="40"/>
      <c r="H708" s="40"/>
      <c r="I708" s="40"/>
    </row>
    <row r="709" spans="1:9" ht="15.75">
      <c r="A709" s="40"/>
      <c r="B709" s="40"/>
      <c r="C709" s="40"/>
      <c r="D709" s="40"/>
      <c r="E709" s="40"/>
      <c r="F709" s="40"/>
      <c r="G709" s="40"/>
      <c r="H709" s="40"/>
      <c r="I709" s="40"/>
    </row>
    <row r="710" spans="1:9" ht="15.75">
      <c r="A710" s="40"/>
      <c r="B710" s="40"/>
      <c r="C710" s="40"/>
      <c r="D710" s="40"/>
      <c r="E710" s="40"/>
      <c r="F710" s="40"/>
      <c r="G710" s="40"/>
      <c r="H710" s="40"/>
      <c r="I710" s="40"/>
    </row>
    <row r="711" spans="1:9" ht="15.75">
      <c r="A711" s="40"/>
      <c r="B711" s="40"/>
      <c r="C711" s="40"/>
      <c r="D711" s="40"/>
      <c r="E711" s="40"/>
      <c r="F711" s="40"/>
      <c r="G711" s="40"/>
      <c r="H711" s="40"/>
      <c r="I711" s="40"/>
    </row>
    <row r="712" spans="1:9" ht="15.75">
      <c r="A712" s="40"/>
      <c r="B712" s="40"/>
      <c r="C712" s="40"/>
      <c r="D712" s="40"/>
      <c r="E712" s="40"/>
      <c r="F712" s="40"/>
      <c r="G712" s="40"/>
      <c r="H712" s="40"/>
      <c r="I712" s="40"/>
    </row>
    <row r="713" spans="1:9" ht="15.75">
      <c r="A713" s="40"/>
      <c r="B713" s="40"/>
      <c r="C713" s="40"/>
      <c r="D713" s="40"/>
      <c r="E713" s="40"/>
      <c r="F713" s="40"/>
      <c r="G713" s="40"/>
      <c r="H713" s="40"/>
      <c r="I713" s="40"/>
    </row>
    <row r="714" spans="1:9" ht="15.75">
      <c r="A714" s="40"/>
      <c r="B714" s="40"/>
      <c r="C714" s="40"/>
      <c r="D714" s="40"/>
      <c r="E714" s="40"/>
      <c r="F714" s="40"/>
      <c r="G714" s="40"/>
      <c r="H714" s="40"/>
      <c r="I714" s="40"/>
    </row>
    <row r="715" spans="1:9" ht="15">
      <c r="A715" s="42"/>
      <c r="B715" s="42"/>
      <c r="C715" s="42"/>
      <c r="D715" s="42"/>
      <c r="E715" s="42"/>
      <c r="F715" s="42"/>
      <c r="G715" s="42"/>
      <c r="H715" s="42"/>
      <c r="I715" s="42"/>
    </row>
    <row r="716" spans="1:9" ht="15">
      <c r="A716" s="42"/>
      <c r="B716" s="42"/>
      <c r="C716" s="42"/>
      <c r="D716" s="42"/>
      <c r="E716" s="42"/>
      <c r="F716" s="42"/>
      <c r="G716" s="42"/>
      <c r="H716" s="42"/>
      <c r="I716" s="42"/>
    </row>
    <row r="717" spans="1:9" ht="15">
      <c r="A717" s="42"/>
      <c r="B717" s="42"/>
      <c r="C717" s="42"/>
      <c r="D717" s="42"/>
      <c r="E717" s="42"/>
      <c r="F717" s="42"/>
      <c r="G717" s="42"/>
      <c r="H717" s="42"/>
      <c r="I717" s="42"/>
    </row>
    <row r="718" spans="1:9" ht="15">
      <c r="A718" s="42"/>
      <c r="B718" s="42"/>
      <c r="C718" s="42"/>
      <c r="D718" s="42"/>
      <c r="E718" s="42"/>
      <c r="F718" s="42"/>
      <c r="G718" s="42"/>
      <c r="H718" s="42"/>
      <c r="I718" s="42"/>
    </row>
    <row r="719" spans="1:9" ht="15">
      <c r="A719" s="42"/>
      <c r="B719" s="42"/>
      <c r="C719" s="42"/>
      <c r="D719" s="42"/>
      <c r="E719" s="42"/>
      <c r="F719" s="42"/>
      <c r="G719" s="42"/>
      <c r="H719" s="42"/>
      <c r="I719" s="42"/>
    </row>
    <row r="720" spans="1:9" ht="15">
      <c r="A720" s="42"/>
      <c r="B720" s="42"/>
      <c r="C720" s="42"/>
      <c r="D720" s="42"/>
      <c r="E720" s="42"/>
      <c r="F720" s="42"/>
      <c r="G720" s="42"/>
      <c r="H720" s="42"/>
      <c r="I720" s="42"/>
    </row>
    <row r="721" spans="1:9" ht="15">
      <c r="A721" s="42"/>
      <c r="B721" s="42"/>
      <c r="C721" s="42"/>
      <c r="D721" s="42"/>
      <c r="E721" s="42"/>
      <c r="F721" s="42"/>
      <c r="G721" s="42"/>
      <c r="H721" s="42"/>
      <c r="I721" s="42"/>
    </row>
    <row r="722" spans="1:9" ht="15">
      <c r="A722" s="42"/>
      <c r="B722" s="42"/>
      <c r="C722" s="42"/>
      <c r="D722" s="42"/>
      <c r="E722" s="42"/>
      <c r="F722" s="42"/>
      <c r="G722" s="42"/>
      <c r="H722" s="42"/>
      <c r="I722" s="42"/>
    </row>
    <row r="723" spans="1:9" ht="15">
      <c r="A723" s="42"/>
      <c r="B723" s="42"/>
      <c r="C723" s="42"/>
      <c r="D723" s="42"/>
      <c r="E723" s="42"/>
      <c r="F723" s="42"/>
      <c r="G723" s="42"/>
      <c r="H723" s="42"/>
      <c r="I723" s="42"/>
    </row>
    <row r="724" spans="1:9" ht="15">
      <c r="A724" s="42"/>
      <c r="B724" s="42"/>
      <c r="C724" s="42"/>
      <c r="D724" s="42"/>
      <c r="E724" s="42"/>
      <c r="F724" s="42"/>
      <c r="G724" s="42"/>
      <c r="H724" s="42"/>
      <c r="I724" s="42"/>
    </row>
    <row r="725" spans="1:9" ht="15">
      <c r="A725" s="42"/>
      <c r="B725" s="42"/>
      <c r="C725" s="42"/>
      <c r="D725" s="42"/>
      <c r="E725" s="42"/>
      <c r="F725" s="42"/>
      <c r="G725" s="42"/>
      <c r="H725" s="42"/>
      <c r="I725" s="42"/>
    </row>
    <row r="726" spans="1:9" ht="15">
      <c r="A726" s="42"/>
      <c r="B726" s="42"/>
      <c r="C726" s="42"/>
      <c r="D726" s="42"/>
      <c r="E726" s="42"/>
      <c r="F726" s="42"/>
      <c r="G726" s="42"/>
      <c r="H726" s="42"/>
      <c r="I726" s="42"/>
    </row>
    <row r="727" spans="1:9" ht="15">
      <c r="A727" s="42"/>
      <c r="B727" s="42"/>
      <c r="C727" s="42"/>
      <c r="D727" s="42"/>
      <c r="E727" s="42"/>
      <c r="F727" s="42"/>
      <c r="G727" s="42"/>
      <c r="H727" s="42"/>
      <c r="I727" s="42"/>
    </row>
    <row r="728" spans="1:9" ht="15">
      <c r="A728" s="42"/>
      <c r="B728" s="42"/>
      <c r="C728" s="42"/>
      <c r="D728" s="42"/>
      <c r="E728" s="42"/>
      <c r="F728" s="42"/>
      <c r="G728" s="42"/>
      <c r="H728" s="42"/>
      <c r="I728" s="42"/>
    </row>
    <row r="729" spans="1:9" ht="15">
      <c r="A729" s="42"/>
      <c r="B729" s="42"/>
      <c r="C729" s="42"/>
      <c r="D729" s="42"/>
      <c r="E729" s="42"/>
      <c r="F729" s="42"/>
      <c r="G729" s="42"/>
      <c r="H729" s="42"/>
      <c r="I729" s="42"/>
    </row>
    <row r="730" spans="1:9" ht="15">
      <c r="A730" s="42"/>
      <c r="B730" s="42"/>
      <c r="C730" s="42"/>
      <c r="D730" s="42"/>
      <c r="E730" s="42"/>
      <c r="F730" s="42"/>
      <c r="G730" s="42"/>
      <c r="H730" s="42"/>
      <c r="I730" s="42"/>
    </row>
    <row r="731" spans="1:9" ht="15">
      <c r="A731" s="42"/>
      <c r="B731" s="42"/>
      <c r="C731" s="42"/>
      <c r="D731" s="42"/>
      <c r="E731" s="42"/>
      <c r="F731" s="42"/>
      <c r="G731" s="42"/>
      <c r="H731" s="42"/>
      <c r="I731" s="42"/>
    </row>
    <row r="732" spans="1:9" ht="15">
      <c r="A732" s="42"/>
      <c r="B732" s="42"/>
      <c r="C732" s="42"/>
      <c r="D732" s="42"/>
      <c r="E732" s="42"/>
      <c r="F732" s="42"/>
      <c r="G732" s="42"/>
      <c r="H732" s="42"/>
      <c r="I732" s="42"/>
    </row>
    <row r="733" spans="1:9" ht="15">
      <c r="A733" s="42"/>
      <c r="B733" s="42"/>
      <c r="C733" s="42"/>
      <c r="D733" s="42"/>
      <c r="E733" s="42"/>
      <c r="F733" s="42"/>
      <c r="G733" s="42"/>
      <c r="H733" s="42"/>
      <c r="I733" s="42"/>
    </row>
    <row r="734" spans="1:9" ht="15">
      <c r="A734" s="42"/>
      <c r="B734" s="42"/>
      <c r="C734" s="42"/>
      <c r="D734" s="42"/>
      <c r="E734" s="42"/>
      <c r="F734" s="42"/>
      <c r="G734" s="42"/>
      <c r="H734" s="42"/>
      <c r="I734" s="42"/>
    </row>
    <row r="735" spans="1:9" ht="15">
      <c r="A735" s="42"/>
      <c r="B735" s="42"/>
      <c r="C735" s="42"/>
      <c r="D735" s="42"/>
      <c r="E735" s="42"/>
      <c r="F735" s="42"/>
      <c r="G735" s="42"/>
      <c r="H735" s="42"/>
      <c r="I735" s="42"/>
    </row>
    <row r="736" spans="1:9" ht="15">
      <c r="A736" s="42"/>
      <c r="B736" s="42"/>
      <c r="C736" s="42"/>
      <c r="D736" s="42"/>
      <c r="E736" s="42"/>
      <c r="F736" s="42"/>
      <c r="G736" s="42"/>
      <c r="H736" s="42"/>
      <c r="I736" s="42"/>
    </row>
    <row r="737" spans="1:9" ht="15">
      <c r="A737" s="42"/>
      <c r="B737" s="42"/>
      <c r="C737" s="42"/>
      <c r="D737" s="42"/>
      <c r="E737" s="42"/>
      <c r="F737" s="42"/>
      <c r="G737" s="42"/>
      <c r="H737" s="42"/>
      <c r="I737" s="42"/>
    </row>
    <row r="738" spans="1:9" ht="15">
      <c r="A738" s="42"/>
      <c r="B738" s="42"/>
      <c r="C738" s="42"/>
      <c r="D738" s="42"/>
      <c r="E738" s="42"/>
      <c r="F738" s="42"/>
      <c r="G738" s="42"/>
      <c r="H738" s="42"/>
      <c r="I738" s="42"/>
    </row>
    <row r="739" spans="1:9" ht="15">
      <c r="A739" s="42"/>
      <c r="B739" s="42"/>
      <c r="C739" s="42"/>
      <c r="D739" s="42"/>
      <c r="E739" s="42"/>
      <c r="F739" s="42"/>
      <c r="G739" s="42"/>
      <c r="H739" s="42"/>
      <c r="I739" s="42"/>
    </row>
    <row r="740" spans="1:9" ht="15">
      <c r="A740" s="42"/>
      <c r="B740" s="42"/>
      <c r="C740" s="42"/>
      <c r="D740" s="42"/>
      <c r="E740" s="42"/>
      <c r="F740" s="42"/>
      <c r="G740" s="42"/>
      <c r="H740" s="42"/>
      <c r="I740" s="42"/>
    </row>
    <row r="741" spans="1:9" ht="15">
      <c r="A741" s="42"/>
      <c r="B741" s="42"/>
      <c r="C741" s="42"/>
      <c r="D741" s="42"/>
      <c r="E741" s="42"/>
      <c r="F741" s="42"/>
      <c r="G741" s="42"/>
      <c r="H741" s="42"/>
      <c r="I741" s="42"/>
    </row>
    <row r="742" spans="1:9" ht="15">
      <c r="A742" s="42"/>
      <c r="B742" s="42"/>
      <c r="C742" s="42"/>
      <c r="D742" s="42"/>
      <c r="E742" s="42"/>
      <c r="F742" s="42"/>
      <c r="G742" s="42"/>
      <c r="H742" s="42"/>
      <c r="I742" s="42"/>
    </row>
    <row r="743" spans="1:9" ht="15">
      <c r="A743" s="42"/>
      <c r="B743" s="42"/>
      <c r="C743" s="42"/>
      <c r="D743" s="42"/>
      <c r="E743" s="42"/>
      <c r="F743" s="42"/>
      <c r="G743" s="42"/>
      <c r="H743" s="42"/>
      <c r="I743" s="42"/>
    </row>
    <row r="744" spans="1:9" ht="15">
      <c r="A744" s="42"/>
      <c r="B744" s="42"/>
      <c r="C744" s="42"/>
      <c r="D744" s="42"/>
      <c r="E744" s="42"/>
      <c r="F744" s="42"/>
      <c r="G744" s="42"/>
      <c r="H744" s="42"/>
      <c r="I744" s="42"/>
    </row>
    <row r="745" spans="1:9" ht="15">
      <c r="A745" s="42"/>
      <c r="B745" s="42"/>
      <c r="C745" s="42"/>
      <c r="D745" s="42"/>
      <c r="E745" s="42"/>
      <c r="F745" s="42"/>
      <c r="G745" s="42"/>
      <c r="H745" s="42"/>
      <c r="I745" s="42"/>
    </row>
    <row r="746" spans="1:9" ht="15">
      <c r="A746" s="42"/>
      <c r="B746" s="42"/>
      <c r="C746" s="42"/>
      <c r="D746" s="42"/>
      <c r="E746" s="42"/>
      <c r="F746" s="42"/>
      <c r="G746" s="42"/>
      <c r="H746" s="42"/>
      <c r="I746" s="42"/>
    </row>
    <row r="747" spans="1:9" ht="15">
      <c r="A747" s="42"/>
      <c r="B747" s="42"/>
      <c r="C747" s="42"/>
      <c r="D747" s="42"/>
      <c r="E747" s="42"/>
      <c r="F747" s="42"/>
      <c r="G747" s="42"/>
      <c r="H747" s="42"/>
      <c r="I747" s="42"/>
    </row>
    <row r="748" spans="1:9" ht="15">
      <c r="A748" s="42"/>
      <c r="B748" s="42"/>
      <c r="C748" s="42"/>
      <c r="D748" s="42"/>
      <c r="E748" s="42"/>
      <c r="F748" s="42"/>
      <c r="G748" s="42"/>
      <c r="H748" s="42"/>
      <c r="I748" s="42"/>
    </row>
    <row r="749" spans="1:9" ht="15">
      <c r="A749" s="42"/>
      <c r="B749" s="42"/>
      <c r="C749" s="42"/>
      <c r="D749" s="42"/>
      <c r="E749" s="42"/>
      <c r="F749" s="42"/>
      <c r="G749" s="42"/>
      <c r="H749" s="42"/>
      <c r="I749" s="42"/>
    </row>
    <row r="750" spans="1:9" ht="15">
      <c r="A750" s="42"/>
      <c r="B750" s="42"/>
      <c r="C750" s="42"/>
      <c r="D750" s="42"/>
      <c r="E750" s="42"/>
      <c r="F750" s="42"/>
      <c r="G750" s="42"/>
      <c r="H750" s="42"/>
      <c r="I750" s="42"/>
    </row>
    <row r="751" spans="1:9" ht="15">
      <c r="A751" s="42"/>
      <c r="B751" s="42"/>
      <c r="C751" s="42"/>
      <c r="D751" s="42"/>
      <c r="E751" s="42"/>
      <c r="F751" s="42"/>
      <c r="G751" s="42"/>
      <c r="H751" s="42"/>
      <c r="I751" s="42"/>
    </row>
    <row r="752" spans="1:9" ht="15">
      <c r="A752" s="42"/>
      <c r="B752" s="42"/>
      <c r="C752" s="42"/>
      <c r="D752" s="42"/>
      <c r="E752" s="42"/>
      <c r="F752" s="42"/>
      <c r="G752" s="42"/>
      <c r="H752" s="42"/>
      <c r="I752" s="42"/>
    </row>
    <row r="753" spans="1:9" ht="15">
      <c r="A753" s="42"/>
      <c r="B753" s="42"/>
      <c r="C753" s="42"/>
      <c r="D753" s="42"/>
      <c r="E753" s="42"/>
      <c r="F753" s="42"/>
      <c r="G753" s="42"/>
      <c r="H753" s="42"/>
      <c r="I753" s="42"/>
    </row>
    <row r="754" spans="1:9" ht="15">
      <c r="A754" s="42"/>
      <c r="B754" s="42"/>
      <c r="C754" s="42"/>
      <c r="D754" s="42"/>
      <c r="E754" s="42"/>
      <c r="F754" s="42"/>
      <c r="G754" s="42"/>
      <c r="H754" s="42"/>
      <c r="I754" s="42"/>
    </row>
    <row r="755" spans="1:9" ht="15">
      <c r="A755" s="42"/>
      <c r="B755" s="42"/>
      <c r="C755" s="42"/>
      <c r="D755" s="42"/>
      <c r="E755" s="42"/>
      <c r="F755" s="42"/>
      <c r="G755" s="42"/>
      <c r="H755" s="42"/>
      <c r="I755" s="42"/>
    </row>
    <row r="756" spans="1:9" ht="15">
      <c r="A756" s="42"/>
      <c r="B756" s="42"/>
      <c r="C756" s="42"/>
      <c r="D756" s="42"/>
      <c r="E756" s="42"/>
      <c r="F756" s="42"/>
      <c r="G756" s="42"/>
      <c r="H756" s="42"/>
      <c r="I756" s="42"/>
    </row>
    <row r="757" spans="1:9" ht="15">
      <c r="A757" s="42"/>
      <c r="B757" s="42"/>
      <c r="C757" s="42"/>
      <c r="D757" s="42"/>
      <c r="E757" s="42"/>
      <c r="F757" s="42"/>
      <c r="G757" s="42"/>
      <c r="H757" s="42"/>
      <c r="I757" s="42"/>
    </row>
    <row r="758" spans="1:9" ht="15">
      <c r="A758" s="42"/>
      <c r="B758" s="42"/>
      <c r="C758" s="42"/>
      <c r="D758" s="42"/>
      <c r="E758" s="42"/>
      <c r="F758" s="42"/>
      <c r="G758" s="42"/>
      <c r="H758" s="42"/>
      <c r="I758" s="42"/>
    </row>
    <row r="759" spans="1:9" ht="15">
      <c r="A759" s="42"/>
      <c r="B759" s="42"/>
      <c r="C759" s="42"/>
      <c r="D759" s="42"/>
      <c r="E759" s="42"/>
      <c r="F759" s="42"/>
      <c r="G759" s="42"/>
      <c r="H759" s="42"/>
      <c r="I759" s="42"/>
    </row>
    <row r="760" spans="1:9" ht="15">
      <c r="A760" s="42"/>
      <c r="B760" s="42"/>
      <c r="C760" s="42"/>
      <c r="D760" s="42"/>
      <c r="E760" s="42"/>
      <c r="F760" s="42"/>
      <c r="G760" s="42"/>
      <c r="H760" s="42"/>
      <c r="I760" s="42"/>
    </row>
    <row r="761" spans="1:9" ht="15">
      <c r="A761" s="42"/>
      <c r="B761" s="42"/>
      <c r="C761" s="42"/>
      <c r="D761" s="42"/>
      <c r="E761" s="42"/>
      <c r="F761" s="42"/>
      <c r="G761" s="42"/>
      <c r="H761" s="42"/>
      <c r="I761" s="42"/>
    </row>
    <row r="762" spans="1:9" ht="15">
      <c r="A762" s="42"/>
      <c r="B762" s="42"/>
      <c r="C762" s="42"/>
      <c r="D762" s="42"/>
      <c r="E762" s="42"/>
      <c r="F762" s="42"/>
      <c r="G762" s="42"/>
      <c r="H762" s="42"/>
      <c r="I762" s="42"/>
    </row>
    <row r="763" spans="1:9" ht="15">
      <c r="A763" s="42"/>
      <c r="B763" s="42"/>
      <c r="C763" s="42"/>
      <c r="D763" s="42"/>
      <c r="E763" s="42"/>
      <c r="F763" s="42"/>
      <c r="G763" s="42"/>
      <c r="H763" s="42"/>
      <c r="I763" s="42"/>
    </row>
    <row r="764" spans="1:9" ht="15">
      <c r="A764" s="42"/>
      <c r="B764" s="42"/>
      <c r="C764" s="42"/>
      <c r="D764" s="42"/>
      <c r="E764" s="42"/>
      <c r="F764" s="42"/>
      <c r="G764" s="42"/>
      <c r="H764" s="42"/>
      <c r="I764" s="42"/>
    </row>
    <row r="765" spans="1:9" ht="15">
      <c r="A765" s="42"/>
      <c r="B765" s="42"/>
      <c r="C765" s="42"/>
      <c r="D765" s="42"/>
      <c r="E765" s="42"/>
      <c r="F765" s="42"/>
      <c r="G765" s="42"/>
      <c r="H765" s="42"/>
      <c r="I765" s="42"/>
    </row>
    <row r="766" spans="1:9" ht="15">
      <c r="A766" s="42"/>
      <c r="B766" s="42"/>
      <c r="C766" s="42"/>
      <c r="D766" s="42"/>
      <c r="E766" s="42"/>
      <c r="F766" s="42"/>
      <c r="G766" s="42"/>
      <c r="H766" s="42"/>
      <c r="I766" s="42"/>
    </row>
    <row r="767" spans="1:9" ht="15">
      <c r="A767" s="42"/>
      <c r="B767" s="42"/>
      <c r="C767" s="42"/>
      <c r="D767" s="42"/>
      <c r="E767" s="42"/>
      <c r="F767" s="42"/>
      <c r="G767" s="42"/>
      <c r="H767" s="42"/>
      <c r="I767" s="42"/>
    </row>
    <row r="768" spans="1:9" ht="15">
      <c r="A768" s="42"/>
      <c r="B768" s="42"/>
      <c r="C768" s="42"/>
      <c r="D768" s="42"/>
      <c r="E768" s="42"/>
      <c r="F768" s="42"/>
      <c r="G768" s="42"/>
      <c r="H768" s="42"/>
      <c r="I768" s="42"/>
    </row>
    <row r="769" spans="1:9" ht="15">
      <c r="A769" s="42"/>
      <c r="B769" s="42"/>
      <c r="C769" s="42"/>
      <c r="D769" s="42"/>
      <c r="E769" s="42"/>
      <c r="F769" s="42"/>
      <c r="G769" s="42"/>
      <c r="H769" s="42"/>
      <c r="I769" s="42"/>
    </row>
    <row r="770" spans="1:9" ht="15">
      <c r="A770" s="42"/>
      <c r="B770" s="42"/>
      <c r="C770" s="42"/>
      <c r="D770" s="42"/>
      <c r="E770" s="42"/>
      <c r="F770" s="42"/>
      <c r="G770" s="42"/>
      <c r="H770" s="42"/>
      <c r="I770" s="42"/>
    </row>
    <row r="771" spans="1:9" ht="15">
      <c r="A771" s="42"/>
      <c r="B771" s="42"/>
      <c r="C771" s="42"/>
      <c r="D771" s="42"/>
      <c r="E771" s="42"/>
      <c r="F771" s="42"/>
      <c r="G771" s="42"/>
      <c r="H771" s="42"/>
      <c r="I771" s="42"/>
    </row>
    <row r="772" spans="1:9" ht="15">
      <c r="A772" s="42"/>
      <c r="B772" s="42"/>
      <c r="C772" s="42"/>
      <c r="D772" s="42"/>
      <c r="E772" s="42"/>
      <c r="F772" s="42"/>
      <c r="G772" s="42"/>
      <c r="H772" s="42"/>
      <c r="I772" s="42"/>
    </row>
    <row r="773" spans="1:9" ht="15">
      <c r="A773" s="42"/>
      <c r="B773" s="42"/>
      <c r="C773" s="42"/>
      <c r="D773" s="42"/>
      <c r="E773" s="42"/>
      <c r="F773" s="42"/>
      <c r="G773" s="42"/>
      <c r="H773" s="42"/>
      <c r="I773" s="42"/>
    </row>
    <row r="774" spans="1:9" ht="15">
      <c r="A774" s="42"/>
      <c r="B774" s="42"/>
      <c r="C774" s="42"/>
      <c r="D774" s="42"/>
      <c r="E774" s="42"/>
      <c r="F774" s="42"/>
      <c r="G774" s="42"/>
      <c r="H774" s="42"/>
      <c r="I774" s="42"/>
    </row>
    <row r="775" spans="1:9" ht="15">
      <c r="A775" s="42"/>
      <c r="B775" s="42"/>
      <c r="C775" s="42"/>
      <c r="D775" s="42"/>
      <c r="E775" s="42"/>
      <c r="F775" s="42"/>
      <c r="G775" s="42"/>
      <c r="H775" s="42"/>
      <c r="I775" s="42"/>
    </row>
    <row r="776" spans="1:9" ht="15">
      <c r="A776" s="42"/>
      <c r="B776" s="42"/>
      <c r="C776" s="42"/>
      <c r="D776" s="42"/>
      <c r="E776" s="42"/>
      <c r="F776" s="42"/>
      <c r="G776" s="42"/>
      <c r="H776" s="42"/>
      <c r="I776" s="42"/>
    </row>
    <row r="777" spans="1:9" ht="15">
      <c r="A777" s="42"/>
      <c r="B777" s="42"/>
      <c r="C777" s="42"/>
      <c r="D777" s="42"/>
      <c r="E777" s="42"/>
      <c r="F777" s="42"/>
      <c r="G777" s="42"/>
      <c r="H777" s="42"/>
      <c r="I777" s="42"/>
    </row>
    <row r="778" spans="1:9" ht="15">
      <c r="A778" s="42"/>
      <c r="B778" s="42"/>
      <c r="C778" s="42"/>
      <c r="D778" s="42"/>
      <c r="E778" s="42"/>
      <c r="F778" s="42"/>
      <c r="G778" s="42"/>
      <c r="H778" s="42"/>
      <c r="I778" s="42"/>
    </row>
    <row r="779" spans="1:9" ht="15">
      <c r="A779" s="42"/>
      <c r="B779" s="42"/>
      <c r="C779" s="42"/>
      <c r="D779" s="42"/>
      <c r="E779" s="42"/>
      <c r="F779" s="42"/>
      <c r="G779" s="42"/>
      <c r="H779" s="42"/>
      <c r="I779" s="42"/>
    </row>
    <row r="780" spans="1:9" ht="15">
      <c r="A780" s="42"/>
      <c r="B780" s="42"/>
      <c r="C780" s="42"/>
      <c r="D780" s="42"/>
      <c r="E780" s="42"/>
      <c r="F780" s="42"/>
      <c r="G780" s="42"/>
      <c r="H780" s="42"/>
      <c r="I780" s="42"/>
    </row>
    <row r="781" spans="1:9" ht="15">
      <c r="A781" s="42"/>
      <c r="B781" s="42"/>
      <c r="C781" s="42"/>
      <c r="D781" s="42"/>
      <c r="E781" s="42"/>
      <c r="F781" s="42"/>
      <c r="G781" s="42"/>
      <c r="H781" s="42"/>
      <c r="I781" s="42"/>
    </row>
    <row r="782" spans="1:9" ht="15">
      <c r="A782" s="42"/>
      <c r="B782" s="42"/>
      <c r="C782" s="42"/>
      <c r="D782" s="42"/>
      <c r="E782" s="42"/>
      <c r="F782" s="42"/>
      <c r="G782" s="42"/>
      <c r="H782" s="42"/>
      <c r="I782" s="42"/>
    </row>
    <row r="783" spans="1:9" ht="15">
      <c r="A783" s="42"/>
      <c r="B783" s="42"/>
      <c r="C783" s="42"/>
      <c r="D783" s="42"/>
      <c r="E783" s="42"/>
      <c r="F783" s="42"/>
      <c r="G783" s="42"/>
      <c r="H783" s="42"/>
      <c r="I783" s="42"/>
    </row>
    <row r="784" spans="1:9" ht="15">
      <c r="A784" s="42"/>
      <c r="B784" s="42"/>
      <c r="C784" s="42"/>
      <c r="D784" s="42"/>
      <c r="E784" s="42"/>
      <c r="F784" s="42"/>
      <c r="G784" s="42"/>
      <c r="H784" s="42"/>
      <c r="I784" s="42"/>
    </row>
    <row r="785" spans="1:9" ht="15">
      <c r="A785" s="42"/>
      <c r="B785" s="42"/>
      <c r="C785" s="42"/>
      <c r="D785" s="42"/>
      <c r="E785" s="42"/>
      <c r="F785" s="42"/>
      <c r="G785" s="42"/>
      <c r="H785" s="42"/>
      <c r="I785" s="42"/>
    </row>
    <row r="786" spans="1:9" ht="15">
      <c r="A786" s="42"/>
      <c r="B786" s="42"/>
      <c r="C786" s="42"/>
      <c r="D786" s="42"/>
      <c r="E786" s="42"/>
      <c r="F786" s="42"/>
      <c r="G786" s="42"/>
      <c r="H786" s="42"/>
      <c r="I786" s="42"/>
    </row>
    <row r="787" spans="1:9" ht="15">
      <c r="A787" s="42"/>
      <c r="B787" s="42"/>
      <c r="C787" s="42"/>
      <c r="D787" s="42"/>
      <c r="E787" s="42"/>
      <c r="F787" s="42"/>
      <c r="G787" s="42"/>
      <c r="H787" s="42"/>
      <c r="I787" s="42"/>
    </row>
    <row r="788" spans="1:9" ht="15">
      <c r="A788" s="42"/>
      <c r="B788" s="42"/>
      <c r="C788" s="42"/>
      <c r="D788" s="42"/>
      <c r="E788" s="42"/>
      <c r="F788" s="42"/>
      <c r="G788" s="42"/>
      <c r="H788" s="42"/>
      <c r="I788" s="42"/>
    </row>
    <row r="789" spans="1:9" ht="15">
      <c r="A789" s="42"/>
      <c r="B789" s="42"/>
      <c r="C789" s="42"/>
      <c r="D789" s="42"/>
      <c r="E789" s="42"/>
      <c r="F789" s="42"/>
      <c r="G789" s="42"/>
      <c r="H789" s="42"/>
      <c r="I789" s="42"/>
    </row>
    <row r="790" spans="1:9" ht="15">
      <c r="A790" s="42"/>
      <c r="B790" s="42"/>
      <c r="C790" s="42"/>
      <c r="D790" s="42"/>
      <c r="E790" s="42"/>
      <c r="F790" s="42"/>
      <c r="G790" s="42"/>
      <c r="H790" s="42"/>
      <c r="I790" s="42"/>
    </row>
    <row r="791" spans="1:9" ht="15">
      <c r="A791" s="42"/>
      <c r="B791" s="42"/>
      <c r="C791" s="42"/>
      <c r="D791" s="42"/>
      <c r="E791" s="42"/>
      <c r="F791" s="42"/>
      <c r="G791" s="42"/>
      <c r="H791" s="42"/>
      <c r="I791" s="42"/>
    </row>
    <row r="792" spans="1:9" ht="15">
      <c r="A792" s="42"/>
      <c r="B792" s="42"/>
      <c r="C792" s="42"/>
      <c r="D792" s="42"/>
      <c r="E792" s="42"/>
      <c r="F792" s="42"/>
      <c r="G792" s="42"/>
      <c r="H792" s="42"/>
      <c r="I792" s="42"/>
    </row>
    <row r="793" spans="1:9" ht="15">
      <c r="A793" s="42"/>
      <c r="B793" s="42"/>
      <c r="C793" s="42"/>
      <c r="D793" s="42"/>
      <c r="E793" s="42"/>
      <c r="F793" s="42"/>
      <c r="G793" s="42"/>
      <c r="H793" s="42"/>
      <c r="I793" s="42"/>
    </row>
    <row r="794" spans="1:9" ht="15">
      <c r="A794" s="42"/>
      <c r="B794" s="42"/>
      <c r="C794" s="42"/>
      <c r="D794" s="42"/>
      <c r="E794" s="42"/>
      <c r="F794" s="42"/>
      <c r="G794" s="42"/>
      <c r="H794" s="42"/>
      <c r="I794" s="42"/>
    </row>
    <row r="795" spans="1:9" ht="15">
      <c r="A795" s="42"/>
      <c r="B795" s="42"/>
      <c r="C795" s="42"/>
      <c r="D795" s="42"/>
      <c r="E795" s="42"/>
      <c r="F795" s="42"/>
      <c r="G795" s="42"/>
      <c r="H795" s="42"/>
      <c r="I795" s="42"/>
    </row>
    <row r="796" spans="1:9" ht="15">
      <c r="A796" s="42"/>
      <c r="B796" s="42"/>
      <c r="C796" s="42"/>
      <c r="D796" s="42"/>
      <c r="E796" s="42"/>
      <c r="F796" s="42"/>
      <c r="G796" s="42"/>
      <c r="H796" s="42"/>
      <c r="I796" s="42"/>
    </row>
    <row r="797" spans="1:9" ht="15">
      <c r="A797" s="42"/>
      <c r="B797" s="42"/>
      <c r="C797" s="42"/>
      <c r="D797" s="42"/>
      <c r="E797" s="42"/>
      <c r="F797" s="42"/>
      <c r="G797" s="42"/>
      <c r="H797" s="42"/>
      <c r="I797" s="42"/>
    </row>
    <row r="798" spans="1:9" ht="15">
      <c r="A798" s="42"/>
      <c r="B798" s="42"/>
      <c r="C798" s="42"/>
      <c r="D798" s="42"/>
      <c r="E798" s="42"/>
      <c r="F798" s="42"/>
      <c r="G798" s="42"/>
      <c r="H798" s="42"/>
      <c r="I798" s="42"/>
    </row>
    <row r="799" spans="1:9" ht="15">
      <c r="A799" s="42"/>
      <c r="B799" s="42"/>
      <c r="C799" s="42"/>
      <c r="D799" s="42"/>
      <c r="E799" s="42"/>
      <c r="F799" s="42"/>
      <c r="G799" s="42"/>
      <c r="H799" s="42"/>
      <c r="I799" s="42"/>
    </row>
    <row r="800" spans="1:9" ht="15">
      <c r="A800" s="42"/>
      <c r="B800" s="42"/>
      <c r="C800" s="42"/>
      <c r="D800" s="42"/>
      <c r="E800" s="42"/>
      <c r="F800" s="42"/>
      <c r="G800" s="42"/>
      <c r="H800" s="42"/>
      <c r="I800" s="42"/>
    </row>
    <row r="801" spans="1:9" ht="15">
      <c r="A801" s="42"/>
      <c r="B801" s="42"/>
      <c r="C801" s="42"/>
      <c r="D801" s="42"/>
      <c r="E801" s="42"/>
      <c r="F801" s="42"/>
      <c r="G801" s="42"/>
      <c r="H801" s="42"/>
      <c r="I801" s="42"/>
    </row>
    <row r="802" spans="1:9" ht="15">
      <c r="A802" s="42"/>
      <c r="B802" s="42"/>
      <c r="C802" s="42"/>
      <c r="D802" s="42"/>
      <c r="E802" s="42"/>
      <c r="F802" s="42"/>
      <c r="G802" s="42"/>
      <c r="H802" s="42"/>
      <c r="I802" s="42"/>
    </row>
    <row r="803" spans="1:9" ht="15">
      <c r="A803" s="42"/>
      <c r="B803" s="42"/>
      <c r="C803" s="42"/>
      <c r="D803" s="42"/>
      <c r="E803" s="42"/>
      <c r="F803" s="42"/>
      <c r="G803" s="42"/>
      <c r="H803" s="42"/>
      <c r="I803" s="42"/>
    </row>
    <row r="804" spans="1:9" ht="15">
      <c r="A804" s="42"/>
      <c r="B804" s="42"/>
      <c r="C804" s="42"/>
      <c r="D804" s="42"/>
      <c r="E804" s="42"/>
      <c r="F804" s="42"/>
      <c r="G804" s="42"/>
      <c r="H804" s="42"/>
      <c r="I804" s="42"/>
    </row>
    <row r="805" spans="1:9" ht="15">
      <c r="A805" s="42"/>
      <c r="B805" s="42"/>
      <c r="C805" s="42"/>
      <c r="D805" s="42"/>
      <c r="E805" s="42"/>
      <c r="F805" s="42"/>
      <c r="G805" s="42"/>
      <c r="H805" s="42"/>
      <c r="I805" s="42"/>
    </row>
    <row r="806" spans="1:9" ht="15">
      <c r="A806" s="42"/>
      <c r="B806" s="42"/>
      <c r="C806" s="42"/>
      <c r="D806" s="42"/>
      <c r="E806" s="42"/>
      <c r="F806" s="42"/>
      <c r="G806" s="42"/>
      <c r="H806" s="42"/>
      <c r="I806" s="42"/>
    </row>
    <row r="807" spans="1:9" ht="15">
      <c r="A807" s="42"/>
      <c r="B807" s="42"/>
      <c r="C807" s="42"/>
      <c r="D807" s="42"/>
      <c r="E807" s="42"/>
      <c r="F807" s="42"/>
      <c r="G807" s="42"/>
      <c r="H807" s="42"/>
      <c r="I807" s="42"/>
    </row>
    <row r="808" spans="1:9" ht="15">
      <c r="A808" s="42"/>
      <c r="B808" s="42"/>
      <c r="C808" s="42"/>
      <c r="D808" s="42"/>
      <c r="E808" s="42"/>
      <c r="F808" s="42"/>
      <c r="G808" s="42"/>
      <c r="H808" s="42"/>
      <c r="I808" s="42"/>
    </row>
    <row r="809" spans="1:9" ht="15">
      <c r="A809" s="42"/>
      <c r="B809" s="42"/>
      <c r="C809" s="42"/>
      <c r="D809" s="42"/>
      <c r="E809" s="42"/>
      <c r="F809" s="42"/>
      <c r="G809" s="42"/>
      <c r="H809" s="42"/>
      <c r="I809" s="42"/>
    </row>
    <row r="810" spans="1:9" ht="15">
      <c r="A810" s="42"/>
      <c r="B810" s="42"/>
      <c r="C810" s="42"/>
      <c r="D810" s="42"/>
      <c r="E810" s="42"/>
      <c r="F810" s="42"/>
      <c r="G810" s="42"/>
      <c r="H810" s="42"/>
      <c r="I810" s="42"/>
    </row>
    <row r="811" spans="1:9" ht="15">
      <c r="A811" s="42"/>
      <c r="B811" s="42"/>
      <c r="C811" s="42"/>
      <c r="D811" s="42"/>
      <c r="E811" s="42"/>
      <c r="F811" s="42"/>
      <c r="G811" s="42"/>
      <c r="H811" s="42"/>
      <c r="I811" s="42"/>
    </row>
    <row r="812" spans="1:9" ht="15">
      <c r="A812" s="42"/>
      <c r="B812" s="42"/>
      <c r="C812" s="42"/>
      <c r="D812" s="42"/>
      <c r="E812" s="42"/>
      <c r="F812" s="42"/>
      <c r="G812" s="42"/>
      <c r="H812" s="42"/>
      <c r="I812" s="42"/>
    </row>
    <row r="813" spans="1:9" ht="15">
      <c r="A813" s="42"/>
      <c r="B813" s="42"/>
      <c r="C813" s="42"/>
      <c r="D813" s="42"/>
      <c r="E813" s="42"/>
      <c r="F813" s="42"/>
      <c r="G813" s="42"/>
      <c r="H813" s="42"/>
      <c r="I813" s="42"/>
    </row>
    <row r="814" spans="1:9" ht="15">
      <c r="A814" s="42"/>
      <c r="B814" s="42"/>
      <c r="C814" s="42"/>
      <c r="D814" s="42"/>
      <c r="E814" s="42"/>
      <c r="F814" s="42"/>
      <c r="G814" s="42"/>
      <c r="H814" s="42"/>
      <c r="I814" s="42"/>
    </row>
    <row r="815" spans="1:9" ht="15">
      <c r="A815" s="42"/>
      <c r="B815" s="42"/>
      <c r="C815" s="42"/>
      <c r="D815" s="42"/>
      <c r="E815" s="42"/>
      <c r="F815" s="42"/>
      <c r="G815" s="42"/>
      <c r="H815" s="42"/>
      <c r="I815" s="42"/>
    </row>
    <row r="816" spans="1:9" ht="15">
      <c r="A816" s="42"/>
      <c r="B816" s="42"/>
      <c r="C816" s="42"/>
      <c r="D816" s="42"/>
      <c r="E816" s="42"/>
      <c r="F816" s="42"/>
      <c r="G816" s="42"/>
      <c r="H816" s="42"/>
      <c r="I816" s="42"/>
    </row>
    <row r="817" spans="1:9" ht="15">
      <c r="A817" s="42"/>
      <c r="B817" s="42"/>
      <c r="C817" s="42"/>
      <c r="D817" s="42"/>
      <c r="E817" s="42"/>
      <c r="F817" s="42"/>
      <c r="G817" s="42"/>
      <c r="H817" s="42"/>
      <c r="I817" s="42"/>
    </row>
    <row r="818" spans="1:9" ht="15">
      <c r="A818" s="42"/>
      <c r="B818" s="42"/>
      <c r="C818" s="42"/>
      <c r="D818" s="42"/>
      <c r="E818" s="42"/>
      <c r="F818" s="42"/>
      <c r="G818" s="42"/>
      <c r="H818" s="42"/>
      <c r="I818" s="42"/>
    </row>
    <row r="819" spans="1:9" ht="15">
      <c r="A819" s="42"/>
      <c r="B819" s="42"/>
      <c r="C819" s="42"/>
      <c r="D819" s="42"/>
      <c r="E819" s="42"/>
      <c r="F819" s="42"/>
      <c r="G819" s="42"/>
      <c r="H819" s="42"/>
      <c r="I819" s="42"/>
    </row>
    <row r="820" spans="1:9" ht="15">
      <c r="A820" s="42"/>
      <c r="B820" s="42"/>
      <c r="C820" s="42"/>
      <c r="D820" s="42"/>
      <c r="E820" s="42"/>
      <c r="F820" s="42"/>
      <c r="G820" s="42"/>
      <c r="H820" s="42"/>
      <c r="I820" s="42"/>
    </row>
    <row r="821" spans="1:9" ht="15">
      <c r="A821" s="42"/>
      <c r="B821" s="42"/>
      <c r="C821" s="42"/>
      <c r="D821" s="42"/>
      <c r="E821" s="42"/>
      <c r="F821" s="42"/>
      <c r="G821" s="42"/>
      <c r="H821" s="42"/>
      <c r="I821" s="42"/>
    </row>
    <row r="822" spans="1:9" ht="15">
      <c r="A822" s="42"/>
      <c r="B822" s="42"/>
      <c r="C822" s="42"/>
      <c r="D822" s="42"/>
      <c r="E822" s="42"/>
      <c r="F822" s="42"/>
      <c r="G822" s="42"/>
      <c r="H822" s="42"/>
      <c r="I822" s="42"/>
    </row>
    <row r="823" spans="1:9" ht="15">
      <c r="A823" s="42"/>
      <c r="B823" s="42"/>
      <c r="C823" s="42"/>
      <c r="D823" s="42"/>
      <c r="E823" s="42"/>
      <c r="F823" s="42"/>
      <c r="G823" s="42"/>
      <c r="H823" s="42"/>
      <c r="I823" s="42"/>
    </row>
    <row r="824" spans="1:9" ht="15">
      <c r="A824" s="42"/>
      <c r="B824" s="42"/>
      <c r="C824" s="42"/>
      <c r="D824" s="42"/>
      <c r="E824" s="42"/>
      <c r="F824" s="42"/>
      <c r="G824" s="42"/>
      <c r="H824" s="42"/>
      <c r="I824" s="42"/>
    </row>
    <row r="825" spans="1:9" ht="15">
      <c r="A825" s="42"/>
      <c r="B825" s="42"/>
      <c r="C825" s="42"/>
      <c r="D825" s="42"/>
      <c r="E825" s="42"/>
      <c r="F825" s="42"/>
      <c r="G825" s="42"/>
      <c r="H825" s="42"/>
      <c r="I825" s="42"/>
    </row>
    <row r="826" spans="1:9" ht="15">
      <c r="A826" s="42"/>
      <c r="B826" s="42"/>
      <c r="C826" s="42"/>
      <c r="D826" s="42"/>
      <c r="E826" s="42"/>
      <c r="F826" s="42"/>
      <c r="G826" s="42"/>
      <c r="H826" s="42"/>
      <c r="I826" s="42"/>
    </row>
    <row r="827" spans="1:9" ht="15">
      <c r="A827" s="42"/>
      <c r="B827" s="42"/>
      <c r="C827" s="42"/>
      <c r="D827" s="42"/>
      <c r="E827" s="42"/>
      <c r="F827" s="42"/>
      <c r="G827" s="42"/>
      <c r="H827" s="42"/>
      <c r="I827" s="42"/>
    </row>
    <row r="828" spans="1:9" ht="15">
      <c r="A828" s="42"/>
      <c r="B828" s="42"/>
      <c r="C828" s="42"/>
      <c r="D828" s="42"/>
      <c r="E828" s="42"/>
      <c r="F828" s="42"/>
      <c r="G828" s="42"/>
      <c r="H828" s="42"/>
      <c r="I828" s="42"/>
    </row>
    <row r="829" spans="1:9" ht="15">
      <c r="A829" s="42"/>
      <c r="B829" s="42"/>
      <c r="C829" s="42"/>
      <c r="D829" s="42"/>
      <c r="E829" s="42"/>
      <c r="F829" s="42"/>
      <c r="G829" s="42"/>
      <c r="H829" s="42"/>
      <c r="I829" s="42"/>
    </row>
    <row r="830" spans="1:9" ht="15">
      <c r="A830" s="42"/>
      <c r="B830" s="42"/>
      <c r="C830" s="42"/>
      <c r="D830" s="42"/>
      <c r="E830" s="42"/>
      <c r="F830" s="42"/>
      <c r="G830" s="42"/>
      <c r="H830" s="42"/>
      <c r="I830" s="42"/>
    </row>
    <row r="831" spans="1:9" ht="15">
      <c r="A831" s="42"/>
      <c r="B831" s="42"/>
      <c r="C831" s="42"/>
      <c r="D831" s="42"/>
      <c r="E831" s="42"/>
      <c r="F831" s="42"/>
      <c r="G831" s="42"/>
      <c r="H831" s="42"/>
      <c r="I831" s="42"/>
    </row>
    <row r="832" spans="1:9" ht="15">
      <c r="A832" s="42"/>
      <c r="B832" s="42"/>
      <c r="C832" s="42"/>
      <c r="D832" s="42"/>
      <c r="E832" s="42"/>
      <c r="F832" s="42"/>
      <c r="G832" s="42"/>
      <c r="H832" s="42"/>
      <c r="I832" s="42"/>
    </row>
    <row r="833" spans="1:9" ht="15">
      <c r="A833" s="42"/>
      <c r="B833" s="42"/>
      <c r="C833" s="42"/>
      <c r="D833" s="42"/>
      <c r="E833" s="42"/>
      <c r="F833" s="42"/>
      <c r="G833" s="42"/>
      <c r="H833" s="42"/>
      <c r="I833" s="42"/>
    </row>
    <row r="834" spans="1:9" ht="15">
      <c r="A834" s="42"/>
      <c r="B834" s="42"/>
      <c r="C834" s="42"/>
      <c r="D834" s="42"/>
      <c r="E834" s="42"/>
      <c r="F834" s="42"/>
      <c r="G834" s="42"/>
      <c r="H834" s="42"/>
      <c r="I834" s="42"/>
    </row>
    <row r="835" spans="1:9" ht="15">
      <c r="A835" s="42"/>
      <c r="B835" s="42"/>
      <c r="C835" s="42"/>
      <c r="D835" s="42"/>
      <c r="E835" s="42"/>
      <c r="F835" s="42"/>
      <c r="G835" s="42"/>
      <c r="H835" s="42"/>
      <c r="I835" s="42"/>
    </row>
    <row r="836" spans="1:9" ht="15">
      <c r="A836" s="42"/>
      <c r="B836" s="42"/>
      <c r="C836" s="42"/>
      <c r="D836" s="42"/>
      <c r="E836" s="42"/>
      <c r="F836" s="42"/>
      <c r="G836" s="42"/>
      <c r="H836" s="42"/>
      <c r="I836" s="42"/>
    </row>
    <row r="837" spans="1:9" ht="15">
      <c r="A837" s="42"/>
      <c r="B837" s="42"/>
      <c r="C837" s="42"/>
      <c r="D837" s="42"/>
      <c r="E837" s="42"/>
      <c r="F837" s="42"/>
      <c r="G837" s="42"/>
      <c r="H837" s="42"/>
      <c r="I837" s="42"/>
    </row>
    <row r="838" spans="1:9" ht="15">
      <c r="A838" s="42"/>
      <c r="B838" s="42"/>
      <c r="C838" s="42"/>
      <c r="D838" s="42"/>
      <c r="E838" s="42"/>
      <c r="F838" s="42"/>
      <c r="G838" s="42"/>
      <c r="H838" s="42"/>
      <c r="I838" s="42"/>
    </row>
    <row r="839" spans="1:9" ht="15">
      <c r="A839" s="42"/>
      <c r="B839" s="42"/>
      <c r="C839" s="42"/>
      <c r="D839" s="42"/>
      <c r="E839" s="42"/>
      <c r="F839" s="42"/>
      <c r="G839" s="42"/>
      <c r="H839" s="42"/>
      <c r="I839" s="42"/>
    </row>
    <row r="840" spans="1:9" ht="15">
      <c r="A840" s="42"/>
      <c r="B840" s="42"/>
      <c r="C840" s="42"/>
      <c r="D840" s="42"/>
      <c r="E840" s="42"/>
      <c r="F840" s="42"/>
      <c r="G840" s="42"/>
      <c r="H840" s="42"/>
      <c r="I840" s="42"/>
    </row>
    <row r="841" spans="1:9" ht="15">
      <c r="A841" s="42"/>
      <c r="B841" s="42"/>
      <c r="C841" s="42"/>
      <c r="D841" s="42"/>
      <c r="E841" s="42"/>
      <c r="F841" s="42"/>
      <c r="G841" s="42"/>
      <c r="H841" s="42"/>
      <c r="I841" s="42"/>
    </row>
    <row r="842" spans="1:9" ht="15">
      <c r="A842" s="42"/>
      <c r="B842" s="42"/>
      <c r="C842" s="42"/>
      <c r="D842" s="42"/>
      <c r="E842" s="42"/>
      <c r="F842" s="42"/>
      <c r="G842" s="42"/>
      <c r="H842" s="42"/>
      <c r="I842" s="42"/>
    </row>
    <row r="843" spans="1:9" ht="15">
      <c r="A843" s="42"/>
      <c r="B843" s="42"/>
      <c r="C843" s="42"/>
      <c r="D843" s="42"/>
      <c r="E843" s="42"/>
      <c r="F843" s="42"/>
      <c r="G843" s="42"/>
      <c r="H843" s="42"/>
      <c r="I843" s="42"/>
    </row>
    <row r="844" spans="1:9" ht="15">
      <c r="A844" s="42"/>
      <c r="B844" s="42"/>
      <c r="C844" s="42"/>
      <c r="D844" s="42"/>
      <c r="E844" s="42"/>
      <c r="F844" s="42"/>
      <c r="G844" s="42"/>
      <c r="H844" s="42"/>
      <c r="I844" s="42"/>
    </row>
    <row r="845" spans="1:9" ht="15">
      <c r="A845" s="42"/>
      <c r="B845" s="42"/>
      <c r="C845" s="42"/>
      <c r="D845" s="42"/>
      <c r="E845" s="42"/>
      <c r="F845" s="42"/>
      <c r="G845" s="42"/>
      <c r="H845" s="42"/>
      <c r="I845" s="42"/>
    </row>
    <row r="846" spans="1:9" ht="15">
      <c r="A846" s="42"/>
      <c r="B846" s="42"/>
      <c r="C846" s="42"/>
      <c r="D846" s="42"/>
      <c r="E846" s="42"/>
      <c r="F846" s="42"/>
      <c r="G846" s="42"/>
      <c r="H846" s="42"/>
      <c r="I846" s="42"/>
    </row>
    <row r="847" spans="1:9" ht="15">
      <c r="A847" s="42"/>
      <c r="B847" s="42"/>
      <c r="C847" s="42"/>
      <c r="D847" s="42"/>
      <c r="E847" s="42"/>
      <c r="F847" s="42"/>
      <c r="G847" s="42"/>
      <c r="H847" s="42"/>
      <c r="I847" s="42"/>
    </row>
    <row r="848" spans="1:9" ht="15">
      <c r="A848" s="42"/>
      <c r="B848" s="42"/>
      <c r="C848" s="42"/>
      <c r="D848" s="42"/>
      <c r="E848" s="42"/>
      <c r="F848" s="42"/>
      <c r="G848" s="42"/>
      <c r="H848" s="42"/>
      <c r="I848" s="42"/>
    </row>
    <row r="849" spans="1:9" ht="15">
      <c r="A849" s="42"/>
      <c r="B849" s="42"/>
      <c r="C849" s="42"/>
      <c r="D849" s="42"/>
      <c r="E849" s="42"/>
      <c r="F849" s="42"/>
      <c r="G849" s="42"/>
      <c r="H849" s="42"/>
      <c r="I849" s="42"/>
    </row>
    <row r="850" spans="1:9" ht="15">
      <c r="A850" s="42"/>
      <c r="B850" s="42"/>
      <c r="C850" s="42"/>
      <c r="D850" s="42"/>
      <c r="E850" s="42"/>
      <c r="F850" s="42"/>
      <c r="G850" s="42"/>
      <c r="H850" s="42"/>
      <c r="I850" s="42"/>
    </row>
    <row r="851" spans="1:9" ht="15">
      <c r="A851" s="42"/>
      <c r="B851" s="42"/>
      <c r="C851" s="42"/>
      <c r="D851" s="42"/>
      <c r="E851" s="42"/>
      <c r="F851" s="42"/>
      <c r="G851" s="42"/>
      <c r="H851" s="42"/>
      <c r="I851" s="42"/>
    </row>
    <row r="852" spans="1:9" ht="15">
      <c r="A852" s="42"/>
      <c r="B852" s="42"/>
      <c r="C852" s="42"/>
      <c r="D852" s="42"/>
      <c r="E852" s="42"/>
      <c r="F852" s="42"/>
      <c r="G852" s="42"/>
      <c r="H852" s="42"/>
      <c r="I852" s="42"/>
    </row>
    <row r="853" spans="1:9" ht="15">
      <c r="A853" s="42"/>
      <c r="B853" s="42"/>
      <c r="C853" s="42"/>
      <c r="D853" s="42"/>
      <c r="E853" s="42"/>
      <c r="F853" s="42"/>
      <c r="G853" s="42"/>
      <c r="H853" s="42"/>
      <c r="I853" s="42"/>
    </row>
    <row r="854" spans="1:9" ht="15">
      <c r="A854" s="42"/>
      <c r="B854" s="42"/>
      <c r="C854" s="42"/>
      <c r="D854" s="42"/>
      <c r="E854" s="42"/>
      <c r="F854" s="42"/>
      <c r="G854" s="42"/>
      <c r="H854" s="42"/>
      <c r="I854" s="42"/>
    </row>
    <row r="855" spans="1:9" ht="15">
      <c r="A855" s="42"/>
      <c r="B855" s="42"/>
      <c r="C855" s="42"/>
      <c r="D855" s="42"/>
      <c r="E855" s="42"/>
      <c r="F855" s="42"/>
      <c r="G855" s="42"/>
      <c r="H855" s="42"/>
      <c r="I855" s="42"/>
    </row>
    <row r="856" spans="1:9" ht="15">
      <c r="A856" s="42"/>
      <c r="B856" s="42"/>
      <c r="C856" s="42"/>
      <c r="D856" s="42"/>
      <c r="E856" s="42"/>
      <c r="F856" s="42"/>
      <c r="G856" s="42"/>
      <c r="H856" s="42"/>
      <c r="I856" s="42"/>
    </row>
    <row r="857" spans="1:9" ht="15">
      <c r="A857" s="42"/>
      <c r="B857" s="42"/>
      <c r="C857" s="42"/>
      <c r="D857" s="42"/>
      <c r="E857" s="42"/>
      <c r="F857" s="42"/>
      <c r="G857" s="42"/>
      <c r="H857" s="42"/>
      <c r="I857" s="42"/>
    </row>
    <row r="858" spans="1:9" ht="15">
      <c r="A858" s="42"/>
      <c r="B858" s="42"/>
      <c r="C858" s="42"/>
      <c r="D858" s="42"/>
      <c r="E858" s="42"/>
      <c r="F858" s="42"/>
      <c r="G858" s="42"/>
      <c r="H858" s="42"/>
      <c r="I858" s="42"/>
    </row>
    <row r="859" spans="1:9" ht="15">
      <c r="A859" s="42"/>
      <c r="B859" s="42"/>
      <c r="C859" s="42"/>
      <c r="D859" s="42"/>
      <c r="E859" s="42"/>
      <c r="F859" s="42"/>
      <c r="G859" s="42"/>
      <c r="H859" s="42"/>
      <c r="I859" s="42"/>
    </row>
    <row r="860" spans="1:9" ht="15">
      <c r="A860" s="42"/>
      <c r="B860" s="42"/>
      <c r="C860" s="42"/>
      <c r="D860" s="42"/>
      <c r="E860" s="42"/>
      <c r="F860" s="42"/>
      <c r="G860" s="42"/>
      <c r="H860" s="42"/>
      <c r="I860" s="42"/>
    </row>
    <row r="861" spans="1:9" ht="15">
      <c r="A861" s="42"/>
      <c r="B861" s="42"/>
      <c r="C861" s="42"/>
      <c r="D861" s="42"/>
      <c r="E861" s="42"/>
      <c r="F861" s="42"/>
      <c r="G861" s="42"/>
      <c r="H861" s="42"/>
      <c r="I861" s="42"/>
    </row>
    <row r="862" spans="1:9" ht="15">
      <c r="A862" s="42"/>
      <c r="B862" s="42"/>
      <c r="C862" s="42"/>
      <c r="D862" s="42"/>
      <c r="E862" s="42"/>
      <c r="F862" s="42"/>
      <c r="G862" s="42"/>
      <c r="H862" s="42"/>
      <c r="I862" s="42"/>
    </row>
    <row r="863" spans="1:9" ht="15">
      <c r="A863" s="42"/>
      <c r="B863" s="42"/>
      <c r="C863" s="42"/>
      <c r="D863" s="42"/>
      <c r="E863" s="42"/>
      <c r="F863" s="42"/>
      <c r="G863" s="42"/>
      <c r="H863" s="42"/>
      <c r="I863" s="42"/>
    </row>
    <row r="864" spans="1:9" ht="15">
      <c r="A864" s="42"/>
      <c r="B864" s="42"/>
      <c r="C864" s="42"/>
      <c r="D864" s="42"/>
      <c r="E864" s="42"/>
      <c r="F864" s="42"/>
      <c r="G864" s="42"/>
      <c r="H864" s="42"/>
      <c r="I864" s="42"/>
    </row>
    <row r="865" spans="1:9" ht="15">
      <c r="A865" s="42"/>
      <c r="B865" s="42"/>
      <c r="C865" s="42"/>
      <c r="D865" s="42"/>
      <c r="E865" s="42"/>
      <c r="F865" s="42"/>
      <c r="G865" s="42"/>
      <c r="H865" s="42"/>
      <c r="I865" s="42"/>
    </row>
    <row r="866" spans="1:9" ht="15">
      <c r="A866" s="42"/>
      <c r="B866" s="42"/>
      <c r="C866" s="42"/>
      <c r="D866" s="42"/>
      <c r="E866" s="42"/>
      <c r="F866" s="42"/>
      <c r="G866" s="42"/>
      <c r="H866" s="42"/>
      <c r="I866" s="42"/>
    </row>
    <row r="867" spans="1:9" ht="15">
      <c r="A867" s="42"/>
      <c r="B867" s="42"/>
      <c r="C867" s="42"/>
      <c r="D867" s="42"/>
      <c r="E867" s="42"/>
      <c r="F867" s="42"/>
      <c r="G867" s="42"/>
      <c r="H867" s="42"/>
      <c r="I867" s="42"/>
    </row>
    <row r="868" spans="1:9" ht="15">
      <c r="A868" s="42"/>
      <c r="B868" s="42"/>
      <c r="C868" s="42"/>
      <c r="D868" s="42"/>
      <c r="E868" s="42"/>
      <c r="F868" s="42"/>
      <c r="G868" s="42"/>
      <c r="H868" s="42"/>
      <c r="I868" s="42"/>
    </row>
    <row r="869" spans="1:9" ht="15">
      <c r="A869" s="42"/>
      <c r="B869" s="42"/>
      <c r="C869" s="42"/>
      <c r="D869" s="42"/>
      <c r="E869" s="42"/>
      <c r="F869" s="42"/>
      <c r="G869" s="42"/>
      <c r="H869" s="42"/>
      <c r="I869" s="42"/>
    </row>
    <row r="870" spans="1:9" ht="15">
      <c r="A870" s="42"/>
      <c r="B870" s="42"/>
      <c r="C870" s="42"/>
      <c r="D870" s="42"/>
      <c r="E870" s="42"/>
      <c r="F870" s="42"/>
      <c r="G870" s="42"/>
      <c r="H870" s="42"/>
      <c r="I870" s="42"/>
    </row>
    <row r="871" spans="1:9" ht="15">
      <c r="A871" s="42"/>
      <c r="B871" s="42"/>
      <c r="C871" s="42"/>
      <c r="D871" s="42"/>
      <c r="E871" s="42"/>
      <c r="F871" s="42"/>
      <c r="G871" s="42"/>
      <c r="H871" s="42"/>
      <c r="I871" s="42"/>
    </row>
    <row r="872" spans="1:9" ht="15">
      <c r="A872" s="42"/>
      <c r="B872" s="42"/>
      <c r="C872" s="42"/>
      <c r="D872" s="42"/>
      <c r="E872" s="42"/>
      <c r="F872" s="42"/>
      <c r="G872" s="42"/>
      <c r="H872" s="42"/>
      <c r="I872" s="42"/>
    </row>
    <row r="873" spans="1:9" ht="15">
      <c r="A873" s="42"/>
      <c r="B873" s="42"/>
      <c r="C873" s="42"/>
      <c r="D873" s="42"/>
      <c r="E873" s="42"/>
      <c r="F873" s="42"/>
      <c r="G873" s="42"/>
      <c r="H873" s="42"/>
      <c r="I873" s="42"/>
    </row>
    <row r="874" spans="1:9" ht="15">
      <c r="A874" s="42"/>
      <c r="B874" s="42"/>
      <c r="C874" s="42"/>
      <c r="D874" s="42"/>
      <c r="E874" s="42"/>
      <c r="F874" s="42"/>
      <c r="G874" s="42"/>
      <c r="H874" s="42"/>
      <c r="I874" s="42"/>
    </row>
    <row r="875" spans="1:9" ht="15">
      <c r="A875" s="42"/>
      <c r="B875" s="42"/>
      <c r="C875" s="42"/>
      <c r="D875" s="42"/>
      <c r="E875" s="42"/>
      <c r="F875" s="42"/>
      <c r="G875" s="42"/>
      <c r="H875" s="42"/>
      <c r="I875" s="42"/>
    </row>
    <row r="876" spans="1:9" ht="15">
      <c r="A876" s="42"/>
      <c r="B876" s="42"/>
      <c r="C876" s="42"/>
      <c r="D876" s="42"/>
      <c r="E876" s="42"/>
      <c r="F876" s="42"/>
      <c r="G876" s="42"/>
      <c r="H876" s="42"/>
      <c r="I876" s="42"/>
    </row>
    <row r="877" spans="1:9" ht="15">
      <c r="A877" s="42"/>
      <c r="B877" s="42"/>
      <c r="C877" s="42"/>
      <c r="D877" s="42"/>
      <c r="E877" s="42"/>
      <c r="F877" s="42"/>
      <c r="G877" s="42"/>
      <c r="H877" s="42"/>
      <c r="I877" s="42"/>
    </row>
    <row r="878" spans="1:9" ht="15">
      <c r="A878" s="42"/>
      <c r="B878" s="42"/>
      <c r="C878" s="42"/>
      <c r="D878" s="42"/>
      <c r="E878" s="42"/>
      <c r="F878" s="42"/>
      <c r="G878" s="42"/>
      <c r="H878" s="42"/>
      <c r="I878" s="42"/>
    </row>
    <row r="879" spans="1:9" ht="15">
      <c r="A879" s="42"/>
      <c r="B879" s="42"/>
      <c r="C879" s="42"/>
      <c r="D879" s="42"/>
      <c r="E879" s="42"/>
      <c r="F879" s="42"/>
      <c r="G879" s="42"/>
      <c r="H879" s="42"/>
      <c r="I879" s="42"/>
    </row>
    <row r="880" spans="1:9" ht="15">
      <c r="A880" s="42"/>
      <c r="B880" s="42"/>
      <c r="C880" s="42"/>
      <c r="D880" s="42"/>
      <c r="E880" s="42"/>
      <c r="F880" s="42"/>
      <c r="G880" s="42"/>
      <c r="H880" s="42"/>
      <c r="I880" s="42"/>
    </row>
    <row r="881" spans="1:9" ht="15">
      <c r="A881" s="42"/>
      <c r="B881" s="42"/>
      <c r="C881" s="42"/>
      <c r="D881" s="42"/>
      <c r="E881" s="42"/>
      <c r="F881" s="42"/>
      <c r="G881" s="42"/>
      <c r="H881" s="42"/>
      <c r="I881" s="42"/>
    </row>
    <row r="882" spans="1:9" ht="15">
      <c r="A882" s="42"/>
      <c r="B882" s="42"/>
      <c r="C882" s="42"/>
      <c r="D882" s="42"/>
      <c r="E882" s="42"/>
      <c r="F882" s="42"/>
      <c r="G882" s="42"/>
      <c r="H882" s="42"/>
      <c r="I882" s="42"/>
    </row>
    <row r="883" spans="1:9" ht="15">
      <c r="A883" s="42"/>
      <c r="B883" s="42"/>
      <c r="C883" s="42"/>
      <c r="D883" s="42"/>
      <c r="E883" s="42"/>
      <c r="F883" s="42"/>
      <c r="G883" s="42"/>
      <c r="H883" s="42"/>
      <c r="I883" s="42"/>
    </row>
    <row r="884" spans="1:9" ht="15">
      <c r="A884" s="42"/>
      <c r="B884" s="42"/>
      <c r="C884" s="42"/>
      <c r="D884" s="42"/>
      <c r="E884" s="42"/>
      <c r="F884" s="42"/>
      <c r="G884" s="42"/>
      <c r="H884" s="42"/>
      <c r="I884" s="42"/>
    </row>
    <row r="885" spans="1:9" ht="15">
      <c r="A885" s="42"/>
      <c r="B885" s="42"/>
      <c r="C885" s="42"/>
      <c r="D885" s="42"/>
      <c r="E885" s="42"/>
      <c r="F885" s="42"/>
      <c r="G885" s="42"/>
      <c r="H885" s="42"/>
      <c r="I885" s="42"/>
    </row>
    <row r="886" spans="1:9" ht="15">
      <c r="A886" s="42"/>
      <c r="B886" s="42"/>
      <c r="C886" s="42"/>
      <c r="D886" s="42"/>
      <c r="E886" s="42"/>
      <c r="F886" s="42"/>
      <c r="G886" s="42"/>
      <c r="H886" s="42"/>
      <c r="I886" s="42"/>
    </row>
    <row r="887" spans="1:9" ht="15">
      <c r="A887" s="42"/>
      <c r="B887" s="42"/>
      <c r="C887" s="42"/>
      <c r="D887" s="42"/>
      <c r="E887" s="42"/>
      <c r="F887" s="42"/>
      <c r="G887" s="42"/>
      <c r="H887" s="42"/>
      <c r="I887" s="42"/>
    </row>
    <row r="888" spans="1:9" ht="15">
      <c r="A888" s="42"/>
      <c r="B888" s="42"/>
      <c r="C888" s="42"/>
      <c r="D888" s="42"/>
      <c r="E888" s="42"/>
      <c r="F888" s="42"/>
      <c r="G888" s="42"/>
      <c r="H888" s="42"/>
      <c r="I888" s="42"/>
    </row>
    <row r="889" spans="1:9" ht="15">
      <c r="A889" s="42"/>
      <c r="B889" s="42"/>
      <c r="C889" s="42"/>
      <c r="D889" s="42"/>
      <c r="E889" s="42"/>
      <c r="F889" s="42"/>
      <c r="G889" s="42"/>
      <c r="H889" s="42"/>
      <c r="I889" s="42"/>
    </row>
    <row r="890" spans="1:9" ht="15">
      <c r="A890" s="42"/>
      <c r="B890" s="42"/>
      <c r="C890" s="42"/>
      <c r="D890" s="42"/>
      <c r="E890" s="42"/>
      <c r="F890" s="42"/>
      <c r="G890" s="42"/>
      <c r="H890" s="42"/>
      <c r="I890" s="42"/>
    </row>
    <row r="891" spans="1:9" ht="15">
      <c r="A891" s="42"/>
      <c r="B891" s="42"/>
      <c r="C891" s="42"/>
      <c r="D891" s="42"/>
      <c r="E891" s="42"/>
      <c r="F891" s="42"/>
      <c r="G891" s="42"/>
      <c r="H891" s="42"/>
      <c r="I891" s="42"/>
    </row>
    <row r="892" spans="1:9" ht="15">
      <c r="A892" s="42"/>
      <c r="B892" s="42"/>
      <c r="C892" s="42"/>
      <c r="D892" s="42"/>
      <c r="E892" s="42"/>
      <c r="F892" s="42"/>
      <c r="G892" s="42"/>
      <c r="H892" s="42"/>
      <c r="I892" s="42"/>
    </row>
    <row r="893" spans="1:9" ht="15">
      <c r="A893" s="42"/>
      <c r="B893" s="42"/>
      <c r="C893" s="42"/>
      <c r="D893" s="42"/>
      <c r="E893" s="42"/>
      <c r="F893" s="42"/>
      <c r="G893" s="42"/>
      <c r="H893" s="42"/>
      <c r="I893" s="42"/>
    </row>
    <row r="894" spans="1:9" ht="15">
      <c r="A894" s="42"/>
      <c r="B894" s="42"/>
      <c r="C894" s="42"/>
      <c r="D894" s="42"/>
      <c r="E894" s="42"/>
      <c r="F894" s="42"/>
      <c r="G894" s="42"/>
      <c r="H894" s="42"/>
      <c r="I894" s="42"/>
    </row>
    <row r="895" spans="1:9" ht="15">
      <c r="A895" s="42"/>
      <c r="B895" s="42"/>
      <c r="C895" s="42"/>
      <c r="D895" s="42"/>
      <c r="E895" s="42"/>
      <c r="F895" s="42"/>
      <c r="G895" s="42"/>
      <c r="H895" s="42"/>
      <c r="I895" s="42"/>
    </row>
    <row r="896" spans="1:9" ht="15">
      <c r="A896" s="42"/>
      <c r="B896" s="42"/>
      <c r="C896" s="42"/>
      <c r="D896" s="42"/>
      <c r="E896" s="42"/>
      <c r="F896" s="42"/>
      <c r="G896" s="42"/>
      <c r="H896" s="42"/>
      <c r="I896" s="42"/>
    </row>
    <row r="897" spans="1:9" ht="15">
      <c r="A897" s="42"/>
      <c r="B897" s="42"/>
      <c r="C897" s="42"/>
      <c r="D897" s="42"/>
      <c r="E897" s="42"/>
      <c r="F897" s="42"/>
      <c r="G897" s="42"/>
      <c r="H897" s="42"/>
      <c r="I897" s="42"/>
    </row>
    <row r="898" spans="1:9" ht="15">
      <c r="A898" s="42"/>
      <c r="B898" s="42"/>
      <c r="C898" s="42"/>
      <c r="D898" s="42"/>
      <c r="E898" s="42"/>
      <c r="F898" s="42"/>
      <c r="G898" s="42"/>
      <c r="H898" s="42"/>
      <c r="I898" s="42"/>
    </row>
    <row r="899" spans="1:9" ht="15">
      <c r="A899" s="42"/>
      <c r="B899" s="42"/>
      <c r="C899" s="42"/>
      <c r="D899" s="42"/>
      <c r="E899" s="42"/>
      <c r="F899" s="42"/>
      <c r="G899" s="42"/>
      <c r="H899" s="42"/>
      <c r="I899" s="42"/>
    </row>
    <row r="900" spans="1:9" ht="15">
      <c r="A900" s="42"/>
      <c r="B900" s="42"/>
      <c r="C900" s="42"/>
      <c r="D900" s="42"/>
      <c r="E900" s="42"/>
      <c r="F900" s="42"/>
      <c r="G900" s="42"/>
      <c r="H900" s="42"/>
      <c r="I900" s="42"/>
    </row>
    <row r="901" spans="1:9" ht="15">
      <c r="A901" s="42"/>
      <c r="B901" s="42"/>
      <c r="C901" s="42"/>
      <c r="D901" s="42"/>
      <c r="E901" s="42"/>
      <c r="F901" s="42"/>
      <c r="G901" s="42"/>
      <c r="H901" s="42"/>
      <c r="I901" s="42"/>
    </row>
    <row r="902" spans="1:9" ht="15">
      <c r="A902" s="42"/>
      <c r="B902" s="42"/>
      <c r="C902" s="42"/>
      <c r="D902" s="42"/>
      <c r="E902" s="42"/>
      <c r="F902" s="42"/>
      <c r="G902" s="42"/>
      <c r="H902" s="42"/>
      <c r="I902" s="42"/>
    </row>
    <row r="903" spans="1:9" ht="15">
      <c r="A903" s="42"/>
      <c r="B903" s="42"/>
      <c r="C903" s="42"/>
      <c r="D903" s="42"/>
      <c r="E903" s="42"/>
      <c r="F903" s="42"/>
      <c r="G903" s="42"/>
      <c r="H903" s="42"/>
      <c r="I903" s="42"/>
    </row>
    <row r="904" spans="1:9" ht="15">
      <c r="A904" s="42"/>
      <c r="B904" s="42"/>
      <c r="C904" s="42"/>
      <c r="D904" s="42"/>
      <c r="E904" s="42"/>
      <c r="F904" s="42"/>
      <c r="G904" s="42"/>
      <c r="H904" s="42"/>
      <c r="I904" s="42"/>
    </row>
    <row r="905" spans="1:9" ht="15">
      <c r="A905" s="42"/>
      <c r="B905" s="42"/>
      <c r="C905" s="42"/>
      <c r="D905" s="42"/>
      <c r="E905" s="42"/>
      <c r="F905" s="42"/>
      <c r="G905" s="42"/>
      <c r="H905" s="42"/>
      <c r="I905" s="42"/>
    </row>
    <row r="906" spans="1:9" ht="15">
      <c r="A906" s="42"/>
      <c r="B906" s="42"/>
      <c r="C906" s="42"/>
      <c r="D906" s="42"/>
      <c r="E906" s="42"/>
      <c r="F906" s="42"/>
      <c r="G906" s="42"/>
      <c r="H906" s="42"/>
      <c r="I906" s="42"/>
    </row>
    <row r="907" spans="1:9" ht="15">
      <c r="A907" s="42"/>
      <c r="B907" s="42"/>
      <c r="C907" s="42"/>
      <c r="D907" s="42"/>
      <c r="E907" s="42"/>
      <c r="F907" s="42"/>
      <c r="G907" s="42"/>
      <c r="H907" s="42"/>
      <c r="I907" s="42"/>
    </row>
    <row r="908" spans="1:9" ht="15">
      <c r="A908" s="42"/>
      <c r="B908" s="42"/>
      <c r="C908" s="42"/>
      <c r="D908" s="42"/>
      <c r="E908" s="42"/>
      <c r="F908" s="42"/>
      <c r="G908" s="42"/>
      <c r="H908" s="42"/>
      <c r="I908" s="42"/>
    </row>
    <row r="909" spans="1:9" ht="15">
      <c r="A909" s="42"/>
      <c r="B909" s="42"/>
      <c r="C909" s="42"/>
      <c r="D909" s="42"/>
      <c r="E909" s="42"/>
      <c r="F909" s="42"/>
      <c r="G909" s="42"/>
      <c r="H909" s="42"/>
      <c r="I909" s="42"/>
    </row>
    <row r="910" spans="1:9" ht="15">
      <c r="A910" s="42"/>
      <c r="B910" s="42"/>
      <c r="C910" s="42"/>
      <c r="D910" s="42"/>
      <c r="E910" s="42"/>
      <c r="F910" s="42"/>
      <c r="G910" s="42"/>
      <c r="H910" s="42"/>
      <c r="I910" s="42"/>
    </row>
    <row r="911" spans="1:9" ht="15">
      <c r="A911" s="42"/>
      <c r="B911" s="42"/>
      <c r="C911" s="42"/>
      <c r="D911" s="42"/>
      <c r="E911" s="42"/>
      <c r="F911" s="42"/>
      <c r="G911" s="42"/>
      <c r="H911" s="42"/>
      <c r="I911" s="42"/>
    </row>
    <row r="912" spans="1:9" ht="15">
      <c r="A912" s="42"/>
      <c r="B912" s="42"/>
      <c r="C912" s="42"/>
      <c r="D912" s="42"/>
      <c r="E912" s="42"/>
      <c r="F912" s="42"/>
      <c r="G912" s="42"/>
      <c r="H912" s="42"/>
      <c r="I912" s="42"/>
    </row>
    <row r="913" spans="1:9" ht="15">
      <c r="A913" s="42"/>
      <c r="B913" s="42"/>
      <c r="C913" s="42"/>
      <c r="D913" s="42"/>
      <c r="E913" s="42"/>
      <c r="F913" s="42"/>
      <c r="G913" s="42"/>
      <c r="H913" s="42"/>
      <c r="I913" s="42"/>
    </row>
    <row r="914" spans="1:9" ht="15">
      <c r="A914" s="42"/>
      <c r="B914" s="42"/>
      <c r="C914" s="42"/>
      <c r="D914" s="42"/>
      <c r="E914" s="42"/>
      <c r="F914" s="42"/>
      <c r="G914" s="42"/>
      <c r="H914" s="42"/>
      <c r="I914" s="42"/>
    </row>
    <row r="915" spans="1:9" ht="15">
      <c r="A915" s="42"/>
      <c r="B915" s="42"/>
      <c r="C915" s="42"/>
      <c r="D915" s="42"/>
      <c r="E915" s="42"/>
      <c r="F915" s="42"/>
      <c r="G915" s="42"/>
      <c r="H915" s="42"/>
      <c r="I915" s="42"/>
    </row>
    <row r="916" spans="1:9" ht="15">
      <c r="A916" s="42"/>
      <c r="B916" s="42"/>
      <c r="C916" s="42"/>
      <c r="D916" s="42"/>
      <c r="E916" s="42"/>
      <c r="F916" s="42"/>
      <c r="G916" s="42"/>
      <c r="H916" s="42"/>
      <c r="I916" s="42"/>
    </row>
    <row r="917" spans="1:9" ht="15">
      <c r="A917" s="42"/>
      <c r="B917" s="42"/>
      <c r="C917" s="42"/>
      <c r="D917" s="42"/>
      <c r="E917" s="42"/>
      <c r="F917" s="42"/>
      <c r="G917" s="42"/>
      <c r="H917" s="42"/>
      <c r="I917" s="42"/>
    </row>
    <row r="918" spans="1:9" ht="15">
      <c r="A918" s="42"/>
      <c r="B918" s="42"/>
      <c r="C918" s="42"/>
      <c r="D918" s="42"/>
      <c r="E918" s="42"/>
      <c r="F918" s="42"/>
      <c r="G918" s="42"/>
      <c r="H918" s="42"/>
      <c r="I918" s="42"/>
    </row>
    <row r="919" spans="1:9" ht="15">
      <c r="A919" s="42"/>
      <c r="B919" s="42"/>
      <c r="C919" s="42"/>
      <c r="D919" s="42"/>
      <c r="E919" s="42"/>
      <c r="F919" s="42"/>
      <c r="G919" s="42"/>
      <c r="H919" s="42"/>
      <c r="I919" s="42"/>
    </row>
    <row r="920" spans="1:9" ht="15">
      <c r="A920" s="42"/>
      <c r="B920" s="42"/>
      <c r="C920" s="42"/>
      <c r="D920" s="42"/>
      <c r="E920" s="42"/>
      <c r="F920" s="42"/>
      <c r="G920" s="42"/>
      <c r="H920" s="42"/>
      <c r="I920" s="42"/>
    </row>
    <row r="921" spans="1:9" ht="15">
      <c r="A921" s="42"/>
      <c r="B921" s="42"/>
      <c r="C921" s="42"/>
      <c r="D921" s="42"/>
      <c r="E921" s="42"/>
      <c r="F921" s="42"/>
      <c r="G921" s="42"/>
      <c r="H921" s="42"/>
      <c r="I921" s="42"/>
    </row>
    <row r="922" spans="1:9" ht="15">
      <c r="A922" s="42"/>
      <c r="B922" s="42"/>
      <c r="C922" s="42"/>
      <c r="D922" s="42"/>
      <c r="E922" s="42"/>
      <c r="F922" s="42"/>
      <c r="G922" s="42"/>
      <c r="H922" s="42"/>
      <c r="I922" s="42"/>
    </row>
    <row r="923" spans="1:9" ht="15">
      <c r="A923" s="42"/>
      <c r="B923" s="42"/>
      <c r="C923" s="42"/>
      <c r="D923" s="42"/>
      <c r="E923" s="42"/>
      <c r="F923" s="42"/>
      <c r="G923" s="42"/>
      <c r="H923" s="42"/>
      <c r="I923" s="42"/>
    </row>
    <row r="924" spans="1:9" ht="15">
      <c r="A924" s="42"/>
      <c r="B924" s="42"/>
      <c r="C924" s="42"/>
      <c r="D924" s="42"/>
      <c r="E924" s="42"/>
      <c r="F924" s="42"/>
      <c r="G924" s="42"/>
      <c r="H924" s="42"/>
      <c r="I924" s="42"/>
    </row>
    <row r="925" spans="1:9" ht="15">
      <c r="A925" s="42"/>
      <c r="B925" s="42"/>
      <c r="C925" s="42"/>
      <c r="D925" s="42"/>
      <c r="E925" s="42"/>
      <c r="F925" s="42"/>
      <c r="G925" s="42"/>
      <c r="H925" s="42"/>
      <c r="I925" s="42"/>
    </row>
    <row r="926" spans="1:9" ht="15">
      <c r="A926" s="42"/>
      <c r="B926" s="42"/>
      <c r="C926" s="42"/>
      <c r="D926" s="42"/>
      <c r="E926" s="42"/>
      <c r="F926" s="42"/>
      <c r="G926" s="42"/>
      <c r="H926" s="42"/>
      <c r="I926" s="42"/>
    </row>
    <row r="927" spans="1:9" ht="15">
      <c r="A927" s="42"/>
      <c r="B927" s="42"/>
      <c r="C927" s="42"/>
      <c r="D927" s="42"/>
      <c r="E927" s="42"/>
      <c r="F927" s="42"/>
      <c r="G927" s="42"/>
      <c r="H927" s="42"/>
      <c r="I927" s="42"/>
    </row>
    <row r="928" spans="1:9" ht="15">
      <c r="A928" s="42"/>
      <c r="B928" s="42"/>
      <c r="C928" s="42"/>
      <c r="D928" s="42"/>
      <c r="E928" s="42"/>
      <c r="F928" s="42"/>
      <c r="G928" s="42"/>
      <c r="H928" s="42"/>
      <c r="I928" s="42"/>
    </row>
    <row r="929" spans="1:9" ht="15">
      <c r="A929" s="42"/>
      <c r="B929" s="42"/>
      <c r="C929" s="42"/>
      <c r="D929" s="42"/>
      <c r="E929" s="42"/>
      <c r="F929" s="42"/>
      <c r="G929" s="42"/>
      <c r="H929" s="42"/>
      <c r="I929" s="42"/>
    </row>
    <row r="930" spans="1:9" ht="15">
      <c r="A930" s="42"/>
      <c r="B930" s="42"/>
      <c r="C930" s="42"/>
      <c r="D930" s="42"/>
      <c r="E930" s="42"/>
      <c r="F930" s="42"/>
      <c r="G930" s="42"/>
      <c r="H930" s="42"/>
      <c r="I930" s="42"/>
    </row>
    <row r="931" spans="1:9" ht="15">
      <c r="A931" s="42"/>
      <c r="B931" s="42"/>
      <c r="C931" s="42"/>
      <c r="D931" s="42"/>
      <c r="E931" s="42"/>
      <c r="F931" s="42"/>
      <c r="G931" s="42"/>
      <c r="H931" s="42"/>
      <c r="I931" s="42"/>
    </row>
    <row r="932" spans="1:9" ht="15">
      <c r="A932" s="42"/>
      <c r="B932" s="42"/>
      <c r="C932" s="42"/>
      <c r="D932" s="42"/>
      <c r="E932" s="42"/>
      <c r="F932" s="42"/>
      <c r="G932" s="42"/>
      <c r="H932" s="42"/>
      <c r="I932" s="42"/>
    </row>
    <row r="933" spans="1:9" ht="15">
      <c r="A933" s="42"/>
      <c r="B933" s="42"/>
      <c r="C933" s="42"/>
      <c r="D933" s="42"/>
      <c r="E933" s="42"/>
      <c r="F933" s="42"/>
      <c r="G933" s="42"/>
      <c r="H933" s="42"/>
      <c r="I933" s="42"/>
    </row>
    <row r="934" spans="1:9" ht="15">
      <c r="A934" s="42"/>
      <c r="B934" s="42"/>
      <c r="C934" s="42"/>
      <c r="D934" s="42"/>
      <c r="E934" s="42"/>
      <c r="F934" s="42"/>
      <c r="G934" s="42"/>
      <c r="H934" s="42"/>
      <c r="I934" s="42"/>
    </row>
    <row r="935" spans="1:9" ht="15">
      <c r="A935" s="42"/>
      <c r="B935" s="42"/>
      <c r="C935" s="42"/>
      <c r="D935" s="42"/>
      <c r="E935" s="42"/>
      <c r="F935" s="42"/>
      <c r="G935" s="42"/>
      <c r="H935" s="42"/>
      <c r="I935" s="42"/>
    </row>
    <row r="936" spans="1:9" ht="15">
      <c r="A936" s="42"/>
      <c r="B936" s="42"/>
      <c r="C936" s="42"/>
      <c r="D936" s="42"/>
      <c r="E936" s="42"/>
      <c r="F936" s="42"/>
      <c r="G936" s="42"/>
      <c r="H936" s="42"/>
      <c r="I936" s="42"/>
    </row>
    <row r="937" spans="1:9" ht="15">
      <c r="A937" s="42"/>
      <c r="B937" s="42"/>
      <c r="C937" s="42"/>
      <c r="D937" s="42"/>
      <c r="E937" s="42"/>
      <c r="F937" s="42"/>
      <c r="G937" s="42"/>
      <c r="H937" s="42"/>
      <c r="I937" s="42"/>
    </row>
    <row r="938" spans="1:9" ht="15">
      <c r="A938" s="42"/>
      <c r="B938" s="42"/>
      <c r="C938" s="42"/>
      <c r="D938" s="42"/>
      <c r="E938" s="42"/>
      <c r="F938" s="42"/>
      <c r="G938" s="42"/>
      <c r="H938" s="42"/>
      <c r="I938" s="42"/>
    </row>
    <row r="939" spans="1:9" ht="15">
      <c r="A939" s="42"/>
      <c r="B939" s="42"/>
      <c r="C939" s="42"/>
      <c r="D939" s="42"/>
      <c r="E939" s="42"/>
      <c r="F939" s="42"/>
      <c r="G939" s="42"/>
      <c r="H939" s="42"/>
      <c r="I939" s="42"/>
    </row>
    <row r="940" spans="1:9" ht="15">
      <c r="A940" s="42"/>
      <c r="B940" s="42"/>
      <c r="C940" s="42"/>
      <c r="D940" s="42"/>
      <c r="E940" s="42"/>
      <c r="F940" s="42"/>
      <c r="G940" s="42"/>
      <c r="H940" s="42"/>
      <c r="I940" s="42"/>
    </row>
    <row r="941" spans="1:9" ht="15">
      <c r="A941" s="42"/>
      <c r="B941" s="42"/>
      <c r="C941" s="42"/>
      <c r="D941" s="42"/>
      <c r="E941" s="42"/>
      <c r="F941" s="42"/>
      <c r="G941" s="42"/>
      <c r="H941" s="42"/>
      <c r="I941" s="42"/>
    </row>
    <row r="942" spans="1:9" ht="15">
      <c r="A942" s="42"/>
      <c r="B942" s="42"/>
      <c r="C942" s="42"/>
      <c r="D942" s="42"/>
      <c r="E942" s="42"/>
      <c r="F942" s="42"/>
      <c r="G942" s="42"/>
      <c r="H942" s="42"/>
      <c r="I942" s="42"/>
    </row>
    <row r="943" spans="1:9" ht="15">
      <c r="A943" s="42"/>
      <c r="B943" s="42"/>
      <c r="C943" s="42"/>
      <c r="D943" s="42"/>
      <c r="E943" s="42"/>
      <c r="F943" s="42"/>
      <c r="G943" s="42"/>
      <c r="H943" s="42"/>
      <c r="I943" s="42"/>
    </row>
    <row r="944" spans="1:9" ht="15">
      <c r="A944" s="42"/>
      <c r="B944" s="42"/>
      <c r="C944" s="42"/>
      <c r="D944" s="42"/>
      <c r="E944" s="42"/>
      <c r="F944" s="42"/>
      <c r="G944" s="42"/>
      <c r="H944" s="42"/>
      <c r="I944" s="42"/>
    </row>
    <row r="945" spans="1:9" ht="15">
      <c r="A945" s="42"/>
      <c r="B945" s="42"/>
      <c r="C945" s="42"/>
      <c r="D945" s="42"/>
      <c r="E945" s="42"/>
      <c r="F945" s="42"/>
      <c r="G945" s="42"/>
      <c r="H945" s="42"/>
      <c r="I945" s="42"/>
    </row>
    <row r="946" spans="1:9" ht="15">
      <c r="A946" s="42"/>
      <c r="B946" s="42"/>
      <c r="C946" s="42"/>
      <c r="D946" s="42"/>
      <c r="E946" s="42"/>
      <c r="F946" s="42"/>
      <c r="G946" s="42"/>
      <c r="H946" s="42"/>
      <c r="I946" s="42"/>
    </row>
    <row r="947" spans="1:9" ht="15">
      <c r="A947" s="42"/>
      <c r="B947" s="42"/>
      <c r="C947" s="42"/>
      <c r="D947" s="42"/>
      <c r="E947" s="42"/>
      <c r="F947" s="42"/>
      <c r="G947" s="42"/>
      <c r="H947" s="42"/>
      <c r="I947" s="42"/>
    </row>
    <row r="948" spans="1:9" ht="15">
      <c r="A948" s="42"/>
      <c r="B948" s="42"/>
      <c r="C948" s="42"/>
      <c r="D948" s="42"/>
      <c r="E948" s="42"/>
      <c r="F948" s="42"/>
      <c r="G948" s="42"/>
      <c r="H948" s="42"/>
      <c r="I948" s="42"/>
    </row>
    <row r="949" spans="1:9" ht="15">
      <c r="A949" s="42"/>
      <c r="B949" s="42"/>
      <c r="C949" s="42"/>
      <c r="D949" s="42"/>
      <c r="E949" s="42"/>
      <c r="F949" s="42"/>
      <c r="G949" s="42"/>
      <c r="H949" s="42"/>
      <c r="I949" s="42"/>
    </row>
    <row r="950" spans="1:9" ht="15">
      <c r="A950" s="42"/>
      <c r="B950" s="42"/>
      <c r="C950" s="42"/>
      <c r="D950" s="42"/>
      <c r="E950" s="42"/>
      <c r="F950" s="42"/>
      <c r="G950" s="42"/>
      <c r="H950" s="42"/>
      <c r="I950" s="42"/>
    </row>
    <row r="951" spans="1:9" ht="15">
      <c r="A951" s="42"/>
      <c r="B951" s="42"/>
      <c r="C951" s="42"/>
      <c r="D951" s="42"/>
      <c r="E951" s="42"/>
      <c r="F951" s="42"/>
      <c r="G951" s="42"/>
      <c r="H951" s="42"/>
      <c r="I951" s="42"/>
    </row>
    <row r="952" spans="1:9" ht="15">
      <c r="A952" s="42"/>
      <c r="B952" s="42"/>
      <c r="C952" s="42"/>
      <c r="D952" s="42"/>
      <c r="E952" s="42"/>
      <c r="F952" s="42"/>
      <c r="G952" s="42"/>
      <c r="H952" s="42"/>
      <c r="I952" s="42"/>
    </row>
    <row r="953" spans="1:9" ht="15">
      <c r="A953" s="42"/>
      <c r="B953" s="42"/>
      <c r="C953" s="42"/>
      <c r="D953" s="42"/>
      <c r="E953" s="42"/>
      <c r="F953" s="42"/>
      <c r="G953" s="42"/>
      <c r="H953" s="42"/>
      <c r="I953" s="42"/>
    </row>
    <row r="954" spans="1:9" ht="15">
      <c r="A954" s="42"/>
      <c r="B954" s="42"/>
      <c r="C954" s="42"/>
      <c r="D954" s="42"/>
      <c r="E954" s="42"/>
      <c r="F954" s="42"/>
      <c r="G954" s="42"/>
      <c r="H954" s="42"/>
      <c r="I954" s="42"/>
    </row>
    <row r="955" spans="1:9" ht="15">
      <c r="A955" s="42"/>
      <c r="B955" s="42"/>
      <c r="C955" s="42"/>
      <c r="D955" s="42"/>
      <c r="E955" s="42"/>
      <c r="F955" s="42"/>
      <c r="G955" s="42"/>
      <c r="H955" s="42"/>
      <c r="I955" s="42"/>
    </row>
    <row r="956" spans="1:9" ht="15">
      <c r="A956" s="42"/>
      <c r="B956" s="42"/>
      <c r="C956" s="42"/>
      <c r="D956" s="42"/>
      <c r="E956" s="42"/>
      <c r="F956" s="42"/>
      <c r="G956" s="42"/>
      <c r="H956" s="42"/>
      <c r="I956" s="42"/>
    </row>
    <row r="957" spans="1:9" ht="15">
      <c r="A957" s="42"/>
      <c r="B957" s="42"/>
      <c r="C957" s="42"/>
      <c r="D957" s="42"/>
      <c r="E957" s="42"/>
      <c r="F957" s="42"/>
      <c r="G957" s="42"/>
      <c r="H957" s="42"/>
      <c r="I957" s="42"/>
    </row>
    <row r="958" spans="1:9" ht="15">
      <c r="A958" s="42"/>
      <c r="B958" s="42"/>
      <c r="C958" s="42"/>
      <c r="D958" s="42"/>
      <c r="E958" s="42"/>
      <c r="F958" s="42"/>
      <c r="G958" s="42"/>
      <c r="H958" s="42"/>
      <c r="I958" s="42"/>
    </row>
    <row r="959" spans="1:9" ht="15">
      <c r="A959" s="42"/>
      <c r="B959" s="42"/>
      <c r="C959" s="42"/>
      <c r="D959" s="42"/>
      <c r="E959" s="42"/>
      <c r="F959" s="42"/>
      <c r="G959" s="42"/>
      <c r="H959" s="42"/>
      <c r="I959" s="42"/>
    </row>
    <row r="960" spans="1:9" ht="15">
      <c r="A960" s="42"/>
      <c r="B960" s="42"/>
      <c r="C960" s="42"/>
      <c r="D960" s="42"/>
      <c r="E960" s="42"/>
      <c r="F960" s="42"/>
      <c r="G960" s="42"/>
      <c r="H960" s="42"/>
      <c r="I960" s="42"/>
    </row>
    <row r="961" spans="1:9" ht="15">
      <c r="A961" s="42"/>
      <c r="B961" s="42"/>
      <c r="C961" s="42"/>
      <c r="D961" s="42"/>
      <c r="E961" s="42"/>
      <c r="F961" s="42"/>
      <c r="G961" s="42"/>
      <c r="H961" s="42"/>
      <c r="I961" s="42"/>
    </row>
    <row r="962" spans="1:9" ht="15">
      <c r="A962" s="42"/>
      <c r="B962" s="42"/>
      <c r="C962" s="42"/>
      <c r="D962" s="42"/>
      <c r="E962" s="42"/>
      <c r="F962" s="42"/>
      <c r="G962" s="42"/>
      <c r="H962" s="42"/>
      <c r="I962" s="42"/>
    </row>
    <row r="963" spans="1:9" ht="15">
      <c r="A963" s="42"/>
      <c r="B963" s="42"/>
      <c r="C963" s="42"/>
      <c r="D963" s="42"/>
      <c r="E963" s="42"/>
      <c r="F963" s="42"/>
      <c r="G963" s="42"/>
      <c r="H963" s="42"/>
      <c r="I963" s="42"/>
    </row>
    <row r="964" spans="1:9" ht="15">
      <c r="A964" s="42"/>
      <c r="B964" s="42"/>
      <c r="C964" s="42"/>
      <c r="D964" s="42"/>
      <c r="E964" s="42"/>
      <c r="F964" s="42"/>
      <c r="G964" s="42"/>
      <c r="H964" s="42"/>
      <c r="I964" s="42"/>
    </row>
    <row r="965" spans="1:9" ht="15">
      <c r="A965" s="42"/>
      <c r="B965" s="42"/>
      <c r="C965" s="42"/>
      <c r="D965" s="42"/>
      <c r="E965" s="42"/>
      <c r="F965" s="42"/>
      <c r="G965" s="42"/>
      <c r="H965" s="42"/>
      <c r="I965" s="42"/>
    </row>
    <row r="966" spans="1:9" ht="15">
      <c r="A966" s="42"/>
      <c r="B966" s="42"/>
      <c r="C966" s="42"/>
      <c r="D966" s="42"/>
      <c r="E966" s="42"/>
      <c r="F966" s="42"/>
      <c r="G966" s="42"/>
      <c r="H966" s="42"/>
      <c r="I966" s="42"/>
    </row>
    <row r="967" spans="1:9" ht="15">
      <c r="A967" s="42"/>
      <c r="B967" s="42"/>
      <c r="C967" s="42"/>
      <c r="D967" s="42"/>
      <c r="E967" s="42"/>
      <c r="F967" s="42"/>
      <c r="G967" s="42"/>
      <c r="H967" s="42"/>
      <c r="I967" s="42"/>
    </row>
    <row r="968" spans="1:9" ht="15">
      <c r="A968" s="42"/>
      <c r="B968" s="42"/>
      <c r="C968" s="42"/>
      <c r="D968" s="42"/>
      <c r="E968" s="42"/>
      <c r="F968" s="42"/>
      <c r="G968" s="42"/>
      <c r="H968" s="42"/>
      <c r="I968" s="42"/>
    </row>
    <row r="969" spans="1:9" ht="15">
      <c r="A969" s="42"/>
      <c r="B969" s="42"/>
      <c r="C969" s="42"/>
      <c r="D969" s="42"/>
      <c r="E969" s="42"/>
      <c r="F969" s="42"/>
      <c r="G969" s="42"/>
      <c r="H969" s="42"/>
      <c r="I969" s="42"/>
    </row>
    <row r="970" spans="1:9" ht="15">
      <c r="A970" s="42"/>
      <c r="B970" s="42"/>
      <c r="C970" s="42"/>
      <c r="D970" s="42"/>
      <c r="E970" s="42"/>
      <c r="F970" s="42"/>
      <c r="G970" s="42"/>
      <c r="H970" s="42"/>
      <c r="I970" s="42"/>
    </row>
    <row r="971" spans="1:9" ht="15">
      <c r="A971" s="42"/>
      <c r="B971" s="42"/>
      <c r="C971" s="42"/>
      <c r="D971" s="42"/>
      <c r="E971" s="42"/>
      <c r="F971" s="42"/>
      <c r="G971" s="42"/>
      <c r="H971" s="42"/>
      <c r="I971" s="42"/>
    </row>
    <row r="972" spans="1:9" ht="15">
      <c r="A972" s="42"/>
      <c r="B972" s="42"/>
      <c r="C972" s="42"/>
      <c r="D972" s="42"/>
      <c r="E972" s="42"/>
      <c r="F972" s="42"/>
      <c r="G972" s="42"/>
      <c r="H972" s="42"/>
      <c r="I972" s="42"/>
    </row>
    <row r="973" spans="1:9" ht="15">
      <c r="A973" s="42"/>
      <c r="B973" s="42"/>
      <c r="C973" s="42"/>
      <c r="D973" s="42"/>
      <c r="E973" s="42"/>
      <c r="F973" s="42"/>
      <c r="G973" s="42"/>
      <c r="H973" s="42"/>
      <c r="I973" s="42"/>
    </row>
    <row r="974" spans="1:9" ht="15">
      <c r="A974" s="42"/>
      <c r="B974" s="42"/>
      <c r="C974" s="42"/>
      <c r="D974" s="42"/>
      <c r="E974" s="42"/>
      <c r="F974" s="42"/>
      <c r="G974" s="42"/>
      <c r="H974" s="42"/>
      <c r="I974" s="42"/>
    </row>
    <row r="975" spans="1:9" ht="15">
      <c r="A975" s="42"/>
      <c r="B975" s="42"/>
      <c r="C975" s="42"/>
      <c r="D975" s="42"/>
      <c r="E975" s="42"/>
      <c r="F975" s="42"/>
      <c r="G975" s="42"/>
      <c r="H975" s="42"/>
      <c r="I975" s="42"/>
    </row>
    <row r="976" spans="1:9" ht="15">
      <c r="A976" s="42"/>
      <c r="B976" s="42"/>
      <c r="C976" s="42"/>
      <c r="D976" s="42"/>
      <c r="E976" s="42"/>
      <c r="F976" s="42"/>
      <c r="G976" s="42"/>
      <c r="H976" s="42"/>
      <c r="I976" s="42"/>
    </row>
    <row r="977" spans="1:9" ht="15">
      <c r="A977" s="42"/>
      <c r="B977" s="42"/>
      <c r="C977" s="42"/>
      <c r="D977" s="42"/>
      <c r="E977" s="42"/>
      <c r="F977" s="42"/>
      <c r="G977" s="42"/>
      <c r="H977" s="42"/>
      <c r="I977" s="42"/>
    </row>
    <row r="978" spans="1:9" ht="15">
      <c r="A978" s="42"/>
      <c r="B978" s="42"/>
      <c r="C978" s="42"/>
      <c r="D978" s="42"/>
      <c r="E978" s="42"/>
      <c r="F978" s="42"/>
      <c r="G978" s="42"/>
      <c r="H978" s="42"/>
      <c r="I978" s="42"/>
    </row>
    <row r="979" spans="1:9" ht="15">
      <c r="A979" s="42"/>
      <c r="B979" s="42"/>
      <c r="C979" s="42"/>
      <c r="D979" s="42"/>
      <c r="E979" s="42"/>
      <c r="F979" s="42"/>
      <c r="G979" s="42"/>
      <c r="H979" s="42"/>
      <c r="I979" s="42"/>
    </row>
    <row r="980" spans="1:9" ht="15">
      <c r="A980" s="42"/>
      <c r="B980" s="42"/>
      <c r="C980" s="42"/>
      <c r="D980" s="42"/>
      <c r="E980" s="42"/>
      <c r="F980" s="42"/>
      <c r="G980" s="42"/>
      <c r="H980" s="42"/>
      <c r="I980" s="42"/>
    </row>
    <row r="981" spans="1:9" ht="15">
      <c r="A981" s="42"/>
      <c r="B981" s="42"/>
      <c r="C981" s="42"/>
      <c r="D981" s="42"/>
      <c r="E981" s="42"/>
      <c r="F981" s="42"/>
      <c r="G981" s="42"/>
      <c r="H981" s="42"/>
      <c r="I981" s="42"/>
    </row>
    <row r="982" spans="1:9" ht="15">
      <c r="A982" s="42"/>
      <c r="B982" s="42"/>
      <c r="C982" s="42"/>
      <c r="D982" s="42"/>
      <c r="E982" s="42"/>
      <c r="F982" s="42"/>
      <c r="G982" s="42"/>
      <c r="H982" s="42"/>
      <c r="I982" s="42"/>
    </row>
    <row r="983" spans="1:9" ht="15">
      <c r="A983" s="42"/>
      <c r="B983" s="42"/>
      <c r="C983" s="42"/>
      <c r="D983" s="42"/>
      <c r="E983" s="42"/>
      <c r="F983" s="42"/>
      <c r="G983" s="42"/>
      <c r="H983" s="42"/>
      <c r="I983" s="42"/>
    </row>
    <row r="984" spans="1:9" ht="15">
      <c r="A984" s="42"/>
      <c r="B984" s="42"/>
      <c r="C984" s="42"/>
      <c r="D984" s="42"/>
      <c r="E984" s="42"/>
      <c r="F984" s="42"/>
      <c r="G984" s="42"/>
      <c r="H984" s="42"/>
      <c r="I984" s="42"/>
    </row>
    <row r="985" spans="1:9" ht="15">
      <c r="A985" s="42"/>
      <c r="B985" s="42"/>
      <c r="C985" s="42"/>
      <c r="D985" s="42"/>
      <c r="E985" s="42"/>
      <c r="F985" s="42"/>
      <c r="G985" s="42"/>
      <c r="H985" s="42"/>
      <c r="I985" s="42"/>
    </row>
    <row r="986" spans="1:9" ht="15">
      <c r="A986" s="42"/>
      <c r="B986" s="42"/>
      <c r="C986" s="42"/>
      <c r="D986" s="42"/>
      <c r="E986" s="42"/>
      <c r="F986" s="42"/>
      <c r="G986" s="42"/>
      <c r="H986" s="42"/>
      <c r="I986" s="42"/>
    </row>
    <row r="987" spans="1:9" ht="15">
      <c r="A987" s="42"/>
      <c r="B987" s="42"/>
      <c r="C987" s="42"/>
      <c r="D987" s="42"/>
      <c r="E987" s="42"/>
      <c r="F987" s="42"/>
      <c r="G987" s="42"/>
      <c r="H987" s="42"/>
      <c r="I987" s="42"/>
    </row>
    <row r="988" spans="1:9" ht="15">
      <c r="A988" s="42"/>
      <c r="B988" s="42"/>
      <c r="C988" s="42"/>
      <c r="D988" s="42"/>
      <c r="E988" s="42"/>
      <c r="F988" s="42"/>
      <c r="G988" s="42"/>
      <c r="H988" s="42"/>
      <c r="I988" s="42"/>
    </row>
    <row r="989" spans="1:9" ht="15">
      <c r="A989" s="42"/>
      <c r="B989" s="42"/>
      <c r="C989" s="42"/>
      <c r="D989" s="42"/>
      <c r="E989" s="42"/>
      <c r="F989" s="42"/>
      <c r="G989" s="42"/>
      <c r="H989" s="42"/>
      <c r="I989" s="42"/>
    </row>
    <row r="990" spans="1:9" ht="15">
      <c r="A990" s="42"/>
      <c r="B990" s="42"/>
      <c r="C990" s="42"/>
      <c r="D990" s="42"/>
      <c r="E990" s="42"/>
      <c r="F990" s="42"/>
      <c r="G990" s="42"/>
      <c r="H990" s="42"/>
      <c r="I990" s="42"/>
    </row>
    <row r="991" spans="1:9" ht="15">
      <c r="A991" s="42"/>
      <c r="B991" s="42"/>
      <c r="C991" s="42"/>
      <c r="D991" s="42"/>
      <c r="E991" s="42"/>
      <c r="F991" s="42"/>
      <c r="G991" s="42"/>
      <c r="H991" s="42"/>
      <c r="I991" s="42"/>
    </row>
    <row r="992" spans="1:9" ht="15">
      <c r="A992" s="42"/>
      <c r="B992" s="42"/>
      <c r="C992" s="42"/>
      <c r="D992" s="42"/>
      <c r="E992" s="42"/>
      <c r="F992" s="42"/>
      <c r="G992" s="42"/>
      <c r="H992" s="42"/>
      <c r="I992" s="42"/>
    </row>
    <row r="993" spans="1:9" ht="15">
      <c r="A993" s="42"/>
      <c r="B993" s="42"/>
      <c r="C993" s="42"/>
      <c r="D993" s="42"/>
      <c r="E993" s="42"/>
      <c r="F993" s="42"/>
      <c r="G993" s="42"/>
      <c r="H993" s="42"/>
      <c r="I993" s="42"/>
    </row>
    <row r="994" spans="1:9" ht="15">
      <c r="A994" s="42"/>
      <c r="B994" s="42"/>
      <c r="C994" s="42"/>
      <c r="D994" s="42"/>
      <c r="E994" s="42"/>
      <c r="F994" s="42"/>
      <c r="G994" s="42"/>
      <c r="H994" s="42"/>
      <c r="I994" s="42"/>
    </row>
    <row r="995" spans="1:9" ht="15">
      <c r="A995" s="42"/>
      <c r="B995" s="42"/>
      <c r="C995" s="42"/>
      <c r="D995" s="42"/>
      <c r="E995" s="42"/>
      <c r="F995" s="42"/>
      <c r="G995" s="42"/>
      <c r="H995" s="42"/>
      <c r="I995" s="42"/>
    </row>
    <row r="996" spans="1:9" ht="15">
      <c r="A996" s="42"/>
      <c r="B996" s="42"/>
      <c r="C996" s="42"/>
      <c r="D996" s="42"/>
      <c r="E996" s="42"/>
      <c r="F996" s="42"/>
      <c r="G996" s="42"/>
      <c r="H996" s="42"/>
      <c r="I996" s="42"/>
    </row>
    <row r="997" spans="1:9" ht="15">
      <c r="A997" s="42"/>
      <c r="B997" s="42"/>
      <c r="C997" s="42"/>
      <c r="D997" s="42"/>
      <c r="E997" s="42"/>
      <c r="F997" s="42"/>
      <c r="G997" s="42"/>
      <c r="H997" s="42"/>
      <c r="I997" s="42"/>
    </row>
    <row r="998" spans="1:9" ht="15">
      <c r="A998" s="42"/>
      <c r="B998" s="42"/>
      <c r="C998" s="42"/>
      <c r="D998" s="42"/>
      <c r="E998" s="42"/>
      <c r="F998" s="42"/>
      <c r="G998" s="42"/>
      <c r="H998" s="42"/>
      <c r="I998" s="42"/>
    </row>
    <row r="999" spans="1:9" ht="15">
      <c r="A999" s="42"/>
      <c r="B999" s="42"/>
      <c r="C999" s="42"/>
      <c r="D999" s="42"/>
      <c r="E999" s="42"/>
      <c r="F999" s="42"/>
      <c r="G999" s="42"/>
      <c r="H999" s="42"/>
      <c r="I999" s="42"/>
    </row>
    <row r="1000" spans="1:9" ht="15">
      <c r="A1000" s="42"/>
      <c r="B1000" s="42"/>
      <c r="C1000" s="42"/>
      <c r="D1000" s="42"/>
      <c r="E1000" s="42"/>
      <c r="F1000" s="42"/>
      <c r="G1000" s="42"/>
      <c r="H1000" s="42"/>
      <c r="I1000" s="42"/>
    </row>
    <row r="1001" spans="1:9" ht="15">
      <c r="A1001" s="42"/>
      <c r="B1001" s="42"/>
      <c r="C1001" s="42"/>
      <c r="D1001" s="42"/>
      <c r="E1001" s="42"/>
      <c r="F1001" s="42"/>
      <c r="G1001" s="42"/>
      <c r="H1001" s="42"/>
      <c r="I1001" s="42"/>
    </row>
    <row r="1002" spans="1:9" ht="15">
      <c r="A1002" s="42"/>
      <c r="B1002" s="42"/>
      <c r="C1002" s="42"/>
      <c r="D1002" s="42"/>
      <c r="E1002" s="42"/>
      <c r="F1002" s="42"/>
      <c r="G1002" s="42"/>
      <c r="H1002" s="42"/>
      <c r="I1002" s="42"/>
    </row>
    <row r="1003" spans="1:9" ht="15">
      <c r="A1003" s="42"/>
      <c r="B1003" s="42"/>
      <c r="C1003" s="42"/>
      <c r="D1003" s="42"/>
      <c r="E1003" s="42"/>
      <c r="F1003" s="42"/>
      <c r="G1003" s="42"/>
      <c r="H1003" s="42"/>
      <c r="I1003" s="42"/>
    </row>
    <row r="1004" spans="1:9" ht="15">
      <c r="A1004" s="42"/>
      <c r="B1004" s="42"/>
      <c r="C1004" s="42"/>
      <c r="D1004" s="42"/>
      <c r="E1004" s="42"/>
      <c r="F1004" s="42"/>
      <c r="G1004" s="42"/>
      <c r="H1004" s="42"/>
      <c r="I1004" s="42"/>
    </row>
    <row r="1005" spans="1:9" ht="15">
      <c r="A1005" s="42"/>
      <c r="B1005" s="42"/>
      <c r="C1005" s="42"/>
      <c r="D1005" s="42"/>
      <c r="E1005" s="42"/>
      <c r="F1005" s="42"/>
      <c r="G1005" s="42"/>
      <c r="H1005" s="42"/>
      <c r="I1005" s="42"/>
    </row>
    <row r="1006" spans="1:9" ht="15">
      <c r="A1006" s="42"/>
      <c r="B1006" s="42"/>
      <c r="C1006" s="42"/>
      <c r="D1006" s="42"/>
      <c r="E1006" s="42"/>
      <c r="F1006" s="42"/>
      <c r="G1006" s="42"/>
      <c r="H1006" s="42"/>
      <c r="I1006" s="42"/>
    </row>
    <row r="1007" spans="1:9" ht="15">
      <c r="A1007" s="42"/>
      <c r="B1007" s="42"/>
      <c r="C1007" s="42"/>
      <c r="D1007" s="42"/>
      <c r="E1007" s="42"/>
      <c r="F1007" s="42"/>
      <c r="G1007" s="42"/>
      <c r="H1007" s="42"/>
      <c r="I1007" s="42"/>
    </row>
    <row r="1008" spans="1:9" ht="15">
      <c r="A1008" s="42"/>
      <c r="B1008" s="42"/>
      <c r="C1008" s="42"/>
      <c r="D1008" s="42"/>
      <c r="E1008" s="42"/>
      <c r="F1008" s="42"/>
      <c r="G1008" s="42"/>
      <c r="H1008" s="42"/>
      <c r="I1008" s="42"/>
    </row>
    <row r="1009" spans="1:9" ht="15">
      <c r="A1009" s="42"/>
      <c r="B1009" s="42"/>
      <c r="C1009" s="42"/>
      <c r="D1009" s="42"/>
      <c r="E1009" s="42"/>
      <c r="F1009" s="42"/>
      <c r="G1009" s="42"/>
      <c r="H1009" s="42"/>
      <c r="I1009" s="42"/>
    </row>
    <row r="1010" spans="1:9" ht="15">
      <c r="A1010" s="42"/>
      <c r="B1010" s="42"/>
      <c r="C1010" s="42"/>
      <c r="D1010" s="42"/>
      <c r="E1010" s="42"/>
      <c r="F1010" s="42"/>
      <c r="G1010" s="42"/>
      <c r="H1010" s="42"/>
      <c r="I1010" s="42"/>
    </row>
    <row r="1011" spans="1:9" ht="15">
      <c r="A1011" s="42"/>
      <c r="B1011" s="42"/>
      <c r="C1011" s="42"/>
      <c r="D1011" s="42"/>
      <c r="E1011" s="42"/>
      <c r="F1011" s="42"/>
      <c r="G1011" s="42"/>
      <c r="H1011" s="42"/>
      <c r="I1011" s="42"/>
    </row>
    <row r="1012" spans="1:9" ht="15">
      <c r="A1012" s="42"/>
      <c r="B1012" s="42"/>
      <c r="C1012" s="42"/>
      <c r="D1012" s="42"/>
      <c r="E1012" s="42"/>
      <c r="F1012" s="42"/>
      <c r="G1012" s="42"/>
      <c r="H1012" s="42"/>
      <c r="I1012" s="42"/>
    </row>
    <row r="1013" spans="1:9" ht="15">
      <c r="A1013" s="42"/>
      <c r="B1013" s="42"/>
      <c r="C1013" s="42"/>
      <c r="D1013" s="42"/>
      <c r="E1013" s="42"/>
      <c r="F1013" s="42"/>
      <c r="G1013" s="42"/>
      <c r="H1013" s="42"/>
      <c r="I1013" s="42"/>
    </row>
    <row r="1014" spans="1:9" ht="15">
      <c r="A1014" s="42"/>
      <c r="B1014" s="42"/>
      <c r="C1014" s="42"/>
      <c r="D1014" s="42"/>
      <c r="E1014" s="42"/>
      <c r="F1014" s="42"/>
      <c r="G1014" s="42"/>
      <c r="H1014" s="42"/>
      <c r="I1014" s="42"/>
    </row>
    <row r="1015" spans="1:9" ht="15">
      <c r="A1015" s="42"/>
      <c r="B1015" s="42"/>
      <c r="C1015" s="42"/>
      <c r="D1015" s="42"/>
      <c r="E1015" s="42"/>
      <c r="F1015" s="42"/>
      <c r="G1015" s="42"/>
      <c r="H1015" s="42"/>
      <c r="I1015" s="42"/>
    </row>
    <row r="1016" spans="1:9" ht="15">
      <c r="A1016" s="42"/>
      <c r="B1016" s="42"/>
      <c r="C1016" s="42"/>
      <c r="D1016" s="42"/>
      <c r="E1016" s="42"/>
      <c r="F1016" s="42"/>
      <c r="G1016" s="42"/>
      <c r="H1016" s="42"/>
      <c r="I1016" s="42"/>
    </row>
    <row r="1017" spans="1:9" ht="15">
      <c r="A1017" s="42"/>
      <c r="B1017" s="42"/>
      <c r="C1017" s="42"/>
      <c r="D1017" s="42"/>
      <c r="E1017" s="42"/>
      <c r="F1017" s="42"/>
      <c r="G1017" s="42"/>
      <c r="H1017" s="42"/>
      <c r="I1017" s="42"/>
    </row>
    <row r="1018" spans="1:9" ht="15">
      <c r="A1018" s="42"/>
      <c r="B1018" s="42"/>
      <c r="C1018" s="42"/>
      <c r="D1018" s="42"/>
      <c r="E1018" s="42"/>
      <c r="F1018" s="42"/>
      <c r="G1018" s="42"/>
      <c r="H1018" s="42"/>
      <c r="I1018" s="42"/>
    </row>
    <row r="1019" spans="1:9" ht="15">
      <c r="A1019" s="42"/>
      <c r="B1019" s="42"/>
      <c r="C1019" s="42"/>
      <c r="D1019" s="42"/>
      <c r="E1019" s="42"/>
      <c r="F1019" s="42"/>
      <c r="G1019" s="42"/>
      <c r="H1019" s="42"/>
      <c r="I1019" s="42"/>
    </row>
    <row r="1020" spans="1:9" ht="15">
      <c r="A1020" s="42"/>
      <c r="B1020" s="42"/>
      <c r="C1020" s="42"/>
      <c r="D1020" s="42"/>
      <c r="E1020" s="42"/>
      <c r="F1020" s="42"/>
      <c r="G1020" s="42"/>
      <c r="H1020" s="42"/>
      <c r="I1020" s="42"/>
    </row>
    <row r="1021" spans="1:9" ht="15">
      <c r="A1021" s="42"/>
      <c r="B1021" s="42"/>
      <c r="C1021" s="42"/>
      <c r="D1021" s="42"/>
      <c r="E1021" s="42"/>
      <c r="F1021" s="42"/>
      <c r="G1021" s="42"/>
      <c r="H1021" s="42"/>
      <c r="I1021" s="42"/>
    </row>
    <row r="1022" spans="1:9" ht="15">
      <c r="A1022" s="42"/>
      <c r="B1022" s="42"/>
      <c r="C1022" s="42"/>
      <c r="D1022" s="42"/>
      <c r="E1022" s="42"/>
      <c r="F1022" s="42"/>
      <c r="G1022" s="42"/>
      <c r="H1022" s="42"/>
      <c r="I1022" s="42"/>
    </row>
    <row r="1023" spans="1:9" ht="15">
      <c r="A1023" s="42"/>
      <c r="B1023" s="42"/>
      <c r="C1023" s="42"/>
      <c r="D1023" s="42"/>
      <c r="E1023" s="42"/>
      <c r="F1023" s="42"/>
      <c r="G1023" s="42"/>
      <c r="H1023" s="42"/>
      <c r="I1023" s="42"/>
    </row>
    <row r="1024" spans="1:9" ht="15">
      <c r="A1024" s="42"/>
      <c r="B1024" s="42"/>
      <c r="C1024" s="42"/>
      <c r="D1024" s="42"/>
      <c r="E1024" s="42"/>
      <c r="F1024" s="42"/>
      <c r="G1024" s="42"/>
      <c r="H1024" s="42"/>
      <c r="I1024" s="42"/>
    </row>
    <row r="1025" spans="1:9" ht="15">
      <c r="A1025" s="42"/>
      <c r="B1025" s="42"/>
      <c r="C1025" s="42"/>
      <c r="D1025" s="42"/>
      <c r="E1025" s="42"/>
      <c r="F1025" s="42"/>
      <c r="G1025" s="42"/>
      <c r="H1025" s="42"/>
      <c r="I1025" s="42"/>
    </row>
    <row r="1026" spans="1:9" ht="15">
      <c r="A1026" s="42"/>
      <c r="B1026" s="42"/>
      <c r="C1026" s="42"/>
      <c r="D1026" s="42"/>
      <c r="E1026" s="42"/>
      <c r="F1026" s="42"/>
      <c r="G1026" s="42"/>
      <c r="H1026" s="42"/>
      <c r="I1026" s="42"/>
    </row>
    <row r="1027" spans="1:9" ht="15">
      <c r="A1027" s="42"/>
      <c r="B1027" s="42"/>
      <c r="C1027" s="42"/>
      <c r="D1027" s="42"/>
      <c r="E1027" s="42"/>
      <c r="F1027" s="42"/>
      <c r="G1027" s="42"/>
      <c r="H1027" s="42"/>
      <c r="I1027" s="42"/>
    </row>
    <row r="1028" spans="1:9" ht="15">
      <c r="A1028" s="42"/>
      <c r="B1028" s="42"/>
      <c r="C1028" s="42"/>
      <c r="D1028" s="42"/>
      <c r="E1028" s="42"/>
      <c r="F1028" s="42"/>
      <c r="G1028" s="42"/>
      <c r="H1028" s="42"/>
      <c r="I1028" s="42"/>
    </row>
    <row r="1029" spans="1:9" ht="15">
      <c r="A1029" s="42"/>
      <c r="B1029" s="42"/>
      <c r="C1029" s="42"/>
      <c r="D1029" s="42"/>
      <c r="E1029" s="42"/>
      <c r="F1029" s="42"/>
      <c r="G1029" s="42"/>
      <c r="H1029" s="42"/>
      <c r="I1029" s="42"/>
    </row>
    <row r="1030" spans="1:9" ht="15">
      <c r="A1030" s="42"/>
      <c r="B1030" s="42"/>
      <c r="C1030" s="42"/>
      <c r="D1030" s="42"/>
      <c r="E1030" s="42"/>
      <c r="F1030" s="42"/>
      <c r="G1030" s="42"/>
      <c r="H1030" s="42"/>
      <c r="I1030" s="42"/>
    </row>
    <row r="1031" spans="1:9" ht="15">
      <c r="A1031" s="42"/>
      <c r="B1031" s="42"/>
      <c r="C1031" s="42"/>
      <c r="D1031" s="42"/>
      <c r="E1031" s="42"/>
      <c r="F1031" s="42"/>
      <c r="G1031" s="42"/>
      <c r="H1031" s="42"/>
      <c r="I1031" s="42"/>
    </row>
    <row r="1032" spans="1:9" ht="15">
      <c r="A1032" s="42"/>
      <c r="B1032" s="42"/>
      <c r="C1032" s="42"/>
      <c r="D1032" s="42"/>
      <c r="E1032" s="42"/>
      <c r="F1032" s="42"/>
      <c r="G1032" s="42"/>
      <c r="H1032" s="42"/>
      <c r="I1032" s="42"/>
    </row>
    <row r="1033" spans="1:9" ht="15">
      <c r="A1033" s="42"/>
      <c r="B1033" s="42"/>
      <c r="C1033" s="42"/>
      <c r="D1033" s="42"/>
      <c r="E1033" s="42"/>
      <c r="F1033" s="42"/>
      <c r="G1033" s="42"/>
      <c r="H1033" s="42"/>
      <c r="I1033" s="42"/>
    </row>
    <row r="1034" spans="1:9" ht="15">
      <c r="A1034" s="42"/>
      <c r="B1034" s="42"/>
      <c r="C1034" s="42"/>
      <c r="D1034" s="42"/>
      <c r="E1034" s="42"/>
      <c r="F1034" s="42"/>
      <c r="G1034" s="42"/>
      <c r="H1034" s="42"/>
      <c r="I1034" s="42"/>
    </row>
    <row r="1035" spans="1:9" ht="15">
      <c r="A1035" s="42"/>
      <c r="B1035" s="42"/>
      <c r="C1035" s="42"/>
      <c r="D1035" s="42"/>
      <c r="E1035" s="42"/>
      <c r="F1035" s="42"/>
      <c r="G1035" s="42"/>
      <c r="H1035" s="42"/>
      <c r="I1035" s="42"/>
    </row>
    <row r="1036" spans="1:9" ht="15">
      <c r="A1036" s="42"/>
      <c r="B1036" s="42"/>
      <c r="C1036" s="42"/>
      <c r="D1036" s="42"/>
      <c r="E1036" s="42"/>
      <c r="F1036" s="42"/>
      <c r="G1036" s="42"/>
      <c r="H1036" s="42"/>
      <c r="I1036" s="42"/>
    </row>
    <row r="1037" spans="1:9" ht="15">
      <c r="A1037" s="42"/>
      <c r="B1037" s="42"/>
      <c r="C1037" s="42"/>
      <c r="D1037" s="42"/>
      <c r="E1037" s="42"/>
      <c r="F1037" s="42"/>
      <c r="G1037" s="42"/>
      <c r="H1037" s="42"/>
      <c r="I1037" s="42"/>
    </row>
    <row r="1038" spans="1:9" ht="15">
      <c r="A1038" s="42"/>
      <c r="B1038" s="42"/>
      <c r="C1038" s="42"/>
      <c r="D1038" s="42"/>
      <c r="E1038" s="42"/>
      <c r="F1038" s="42"/>
      <c r="G1038" s="42"/>
      <c r="H1038" s="42"/>
      <c r="I1038" s="42"/>
    </row>
    <row r="1039" spans="1:9" ht="15">
      <c r="A1039" s="42"/>
      <c r="B1039" s="42"/>
      <c r="C1039" s="42"/>
      <c r="D1039" s="42"/>
      <c r="E1039" s="42"/>
      <c r="F1039" s="42"/>
      <c r="G1039" s="42"/>
      <c r="H1039" s="42"/>
      <c r="I1039" s="42"/>
    </row>
    <row r="1040" spans="1:9" ht="15">
      <c r="A1040" s="42"/>
      <c r="B1040" s="42"/>
      <c r="C1040" s="42"/>
      <c r="D1040" s="42"/>
      <c r="E1040" s="42"/>
      <c r="F1040" s="42"/>
      <c r="G1040" s="42"/>
      <c r="H1040" s="42"/>
      <c r="I1040" s="42"/>
    </row>
    <row r="1041" spans="1:9" ht="15">
      <c r="A1041" s="42"/>
      <c r="B1041" s="42"/>
      <c r="C1041" s="42"/>
      <c r="D1041" s="42"/>
      <c r="E1041" s="42"/>
      <c r="F1041" s="42"/>
      <c r="G1041" s="42"/>
      <c r="H1041" s="42"/>
      <c r="I1041" s="42"/>
    </row>
    <row r="1042" spans="1:9" ht="15">
      <c r="A1042" s="42"/>
      <c r="B1042" s="42"/>
      <c r="C1042" s="42"/>
      <c r="D1042" s="42"/>
      <c r="E1042" s="42"/>
      <c r="F1042" s="42"/>
      <c r="G1042" s="42"/>
      <c r="H1042" s="42"/>
      <c r="I1042" s="42"/>
    </row>
    <row r="1043" spans="1:9" ht="15">
      <c r="A1043" s="42"/>
      <c r="B1043" s="42"/>
      <c r="C1043" s="42"/>
      <c r="D1043" s="42"/>
      <c r="E1043" s="42"/>
      <c r="F1043" s="42"/>
      <c r="G1043" s="42"/>
      <c r="H1043" s="42"/>
      <c r="I1043" s="42"/>
    </row>
    <row r="1044" spans="1:9" ht="15">
      <c r="A1044" s="42"/>
      <c r="B1044" s="42"/>
      <c r="C1044" s="42"/>
      <c r="D1044" s="42"/>
      <c r="E1044" s="42"/>
      <c r="F1044" s="42"/>
      <c r="G1044" s="42"/>
      <c r="H1044" s="42"/>
      <c r="I1044" s="42"/>
    </row>
    <row r="1045" spans="1:9" ht="15">
      <c r="A1045" s="42"/>
      <c r="B1045" s="42"/>
      <c r="C1045" s="42"/>
      <c r="D1045" s="42"/>
      <c r="E1045" s="42"/>
      <c r="F1045" s="42"/>
      <c r="G1045" s="42"/>
      <c r="H1045" s="42"/>
      <c r="I1045" s="42"/>
    </row>
    <row r="1046" spans="1:9" ht="15">
      <c r="A1046" s="42"/>
      <c r="B1046" s="42"/>
      <c r="C1046" s="42"/>
      <c r="D1046" s="42"/>
      <c r="E1046" s="42"/>
      <c r="F1046" s="42"/>
      <c r="G1046" s="42"/>
      <c r="H1046" s="42"/>
      <c r="I1046" s="42"/>
    </row>
    <row r="1047" spans="1:9" ht="15">
      <c r="A1047" s="42"/>
      <c r="B1047" s="42"/>
      <c r="C1047" s="42"/>
      <c r="D1047" s="42"/>
      <c r="E1047" s="42"/>
      <c r="F1047" s="42"/>
      <c r="G1047" s="42"/>
      <c r="H1047" s="42"/>
      <c r="I1047" s="42"/>
    </row>
    <row r="1048" spans="1:9" ht="15">
      <c r="A1048" s="42"/>
      <c r="B1048" s="42"/>
      <c r="C1048" s="42"/>
      <c r="D1048" s="42"/>
      <c r="E1048" s="42"/>
      <c r="F1048" s="42"/>
      <c r="G1048" s="42"/>
      <c r="H1048" s="42"/>
      <c r="I1048" s="42"/>
    </row>
    <row r="1049" spans="1:9" ht="15">
      <c r="A1049" s="42"/>
      <c r="B1049" s="42"/>
      <c r="C1049" s="42"/>
      <c r="D1049" s="42"/>
      <c r="E1049" s="42"/>
      <c r="F1049" s="42"/>
      <c r="G1049" s="42"/>
      <c r="H1049" s="42"/>
      <c r="I1049" s="42"/>
    </row>
    <row r="1050" spans="1:9" ht="15">
      <c r="A1050" s="42"/>
      <c r="B1050" s="42"/>
      <c r="C1050" s="42"/>
      <c r="D1050" s="42"/>
      <c r="E1050" s="42"/>
      <c r="F1050" s="42"/>
      <c r="G1050" s="42"/>
      <c r="H1050" s="42"/>
      <c r="I1050" s="42"/>
    </row>
    <row r="1051" spans="1:9" ht="15">
      <c r="A1051" s="42"/>
      <c r="B1051" s="42"/>
      <c r="C1051" s="42"/>
      <c r="D1051" s="42"/>
      <c r="E1051" s="42"/>
      <c r="F1051" s="42"/>
      <c r="G1051" s="42"/>
      <c r="H1051" s="42"/>
      <c r="I1051" s="42"/>
    </row>
    <row r="1052" spans="1:9" ht="15">
      <c r="A1052" s="42"/>
      <c r="B1052" s="42"/>
      <c r="C1052" s="42"/>
      <c r="D1052" s="42"/>
      <c r="E1052" s="42"/>
      <c r="F1052" s="42"/>
      <c r="G1052" s="42"/>
      <c r="H1052" s="42"/>
      <c r="I1052" s="42"/>
    </row>
    <row r="1053" spans="1:9" ht="15">
      <c r="A1053" s="42"/>
      <c r="B1053" s="42"/>
      <c r="C1053" s="42"/>
      <c r="D1053" s="42"/>
      <c r="E1053" s="42"/>
      <c r="F1053" s="42"/>
      <c r="G1053" s="42"/>
      <c r="H1053" s="42"/>
      <c r="I1053" s="42"/>
    </row>
    <row r="1054" spans="1:9" ht="15">
      <c r="A1054" s="42"/>
      <c r="B1054" s="42"/>
      <c r="C1054" s="42"/>
      <c r="D1054" s="42"/>
      <c r="E1054" s="42"/>
      <c r="F1054" s="42"/>
      <c r="G1054" s="42"/>
      <c r="H1054" s="42"/>
      <c r="I1054" s="42"/>
    </row>
    <row r="1055" spans="1:9" ht="15">
      <c r="A1055" s="42"/>
      <c r="B1055" s="42"/>
      <c r="C1055" s="42"/>
      <c r="D1055" s="42"/>
      <c r="E1055" s="42"/>
      <c r="F1055" s="42"/>
      <c r="G1055" s="42"/>
      <c r="H1055" s="42"/>
      <c r="I1055" s="42"/>
    </row>
    <row r="1056" spans="1:9" ht="15">
      <c r="A1056" s="42"/>
      <c r="B1056" s="42"/>
      <c r="C1056" s="42"/>
      <c r="D1056" s="42"/>
      <c r="E1056" s="42"/>
      <c r="F1056" s="42"/>
      <c r="G1056" s="42"/>
      <c r="H1056" s="42"/>
      <c r="I1056" s="42"/>
    </row>
    <row r="1057" spans="1:9" ht="15">
      <c r="A1057" s="42"/>
      <c r="B1057" s="42"/>
      <c r="C1057" s="42"/>
      <c r="D1057" s="42"/>
      <c r="E1057" s="42"/>
      <c r="F1057" s="42"/>
      <c r="G1057" s="42"/>
      <c r="H1057" s="42"/>
      <c r="I1057" s="42"/>
    </row>
    <row r="1058" spans="1:9" ht="15">
      <c r="A1058" s="42"/>
      <c r="B1058" s="42"/>
      <c r="C1058" s="42"/>
      <c r="D1058" s="42"/>
      <c r="E1058" s="42"/>
      <c r="F1058" s="42"/>
      <c r="G1058" s="42"/>
      <c r="H1058" s="42"/>
      <c r="I1058" s="42"/>
    </row>
    <row r="1059" spans="1:9" ht="15">
      <c r="A1059" s="42"/>
      <c r="B1059" s="42"/>
      <c r="C1059" s="42"/>
      <c r="D1059" s="42"/>
      <c r="E1059" s="42"/>
      <c r="F1059" s="42"/>
      <c r="G1059" s="42"/>
      <c r="H1059" s="42"/>
      <c r="I1059" s="42"/>
    </row>
    <row r="1060" spans="1:9" ht="15">
      <c r="A1060" s="42"/>
      <c r="B1060" s="42"/>
      <c r="C1060" s="42"/>
      <c r="D1060" s="42"/>
      <c r="E1060" s="42"/>
      <c r="F1060" s="42"/>
      <c r="G1060" s="42"/>
      <c r="H1060" s="42"/>
      <c r="I1060" s="42"/>
    </row>
    <row r="1061" spans="1:9" ht="15">
      <c r="A1061" s="42"/>
      <c r="B1061" s="42"/>
      <c r="C1061" s="42"/>
      <c r="D1061" s="42"/>
      <c r="E1061" s="42"/>
      <c r="F1061" s="42"/>
      <c r="G1061" s="42"/>
      <c r="H1061" s="42"/>
      <c r="I1061" s="42"/>
    </row>
    <row r="1062" spans="1:9" ht="15">
      <c r="A1062" s="42"/>
      <c r="B1062" s="42"/>
      <c r="C1062" s="42"/>
      <c r="D1062" s="42"/>
      <c r="E1062" s="42"/>
      <c r="F1062" s="42"/>
      <c r="G1062" s="42"/>
      <c r="H1062" s="42"/>
      <c r="I1062" s="42"/>
    </row>
    <row r="1063" spans="1:9" ht="15">
      <c r="A1063" s="42"/>
      <c r="B1063" s="42"/>
      <c r="C1063" s="42"/>
      <c r="D1063" s="42"/>
      <c r="E1063" s="42"/>
      <c r="F1063" s="42"/>
      <c r="G1063" s="42"/>
      <c r="H1063" s="42"/>
      <c r="I1063" s="42"/>
    </row>
    <row r="1064" spans="1:9" ht="15">
      <c r="A1064" s="42"/>
      <c r="B1064" s="42"/>
      <c r="C1064" s="42"/>
      <c r="D1064" s="42"/>
      <c r="E1064" s="42"/>
      <c r="F1064" s="42"/>
      <c r="G1064" s="42"/>
      <c r="H1064" s="42"/>
      <c r="I1064" s="42"/>
    </row>
    <row r="1065" spans="1:9" ht="15">
      <c r="A1065" s="42"/>
      <c r="B1065" s="42"/>
      <c r="C1065" s="42"/>
      <c r="D1065" s="42"/>
      <c r="E1065" s="42"/>
      <c r="F1065" s="42"/>
      <c r="G1065" s="42"/>
      <c r="H1065" s="42"/>
      <c r="I1065" s="42"/>
    </row>
    <row r="1066" spans="1:9" ht="15">
      <c r="A1066" s="42"/>
      <c r="B1066" s="42"/>
      <c r="C1066" s="42"/>
      <c r="D1066" s="42"/>
      <c r="E1066" s="42"/>
      <c r="F1066" s="42"/>
      <c r="G1066" s="42"/>
      <c r="H1066" s="42"/>
      <c r="I1066" s="42"/>
    </row>
    <row r="1067" spans="1:9" ht="15">
      <c r="A1067" s="42"/>
      <c r="B1067" s="42"/>
      <c r="C1067" s="42"/>
      <c r="D1067" s="42"/>
      <c r="E1067" s="42"/>
      <c r="F1067" s="42"/>
      <c r="G1067" s="42"/>
      <c r="H1067" s="42"/>
      <c r="I1067" s="42"/>
    </row>
    <row r="1068" spans="1:9" ht="15">
      <c r="A1068" s="42"/>
      <c r="B1068" s="42"/>
      <c r="C1068" s="42"/>
      <c r="D1068" s="42"/>
      <c r="E1068" s="42"/>
      <c r="F1068" s="42"/>
      <c r="G1068" s="42"/>
      <c r="H1068" s="42"/>
      <c r="I1068" s="42"/>
    </row>
    <row r="1069" spans="1:9" ht="15">
      <c r="A1069" s="42"/>
      <c r="B1069" s="42"/>
      <c r="C1069" s="42"/>
      <c r="D1069" s="42"/>
      <c r="E1069" s="42"/>
      <c r="F1069" s="42"/>
      <c r="G1069" s="42"/>
      <c r="H1069" s="42"/>
      <c r="I1069" s="42"/>
    </row>
    <row r="1070" spans="1:9" ht="15">
      <c r="A1070" s="42"/>
      <c r="B1070" s="42"/>
      <c r="C1070" s="42"/>
      <c r="D1070" s="42"/>
      <c r="E1070" s="42"/>
      <c r="F1070" s="42"/>
      <c r="G1070" s="42"/>
      <c r="H1070" s="42"/>
      <c r="I1070" s="42"/>
    </row>
    <row r="1071" spans="1:9" ht="15">
      <c r="A1071" s="42"/>
      <c r="B1071" s="42"/>
      <c r="C1071" s="42"/>
      <c r="D1071" s="42"/>
      <c r="E1071" s="42"/>
      <c r="F1071" s="42"/>
      <c r="G1071" s="42"/>
      <c r="H1071" s="42"/>
      <c r="I1071" s="42"/>
    </row>
    <row r="1072" spans="1:9" ht="15">
      <c r="A1072" s="42"/>
      <c r="B1072" s="42"/>
      <c r="C1072" s="42"/>
      <c r="D1072" s="42"/>
      <c r="E1072" s="42"/>
      <c r="F1072" s="42"/>
      <c r="G1072" s="42"/>
      <c r="H1072" s="42"/>
      <c r="I1072" s="42"/>
    </row>
    <row r="1073" spans="1:9" ht="15">
      <c r="A1073" s="42"/>
      <c r="B1073" s="42"/>
      <c r="C1073" s="42"/>
      <c r="D1073" s="42"/>
      <c r="E1073" s="42"/>
      <c r="F1073" s="42"/>
      <c r="G1073" s="42"/>
      <c r="H1073" s="42"/>
      <c r="I1073" s="42"/>
    </row>
    <row r="1074" spans="1:9" ht="15">
      <c r="A1074" s="42"/>
      <c r="B1074" s="42"/>
      <c r="C1074" s="42"/>
      <c r="D1074" s="42"/>
      <c r="E1074" s="42"/>
      <c r="F1074" s="42"/>
      <c r="G1074" s="42"/>
      <c r="H1074" s="42"/>
      <c r="I1074" s="42"/>
    </row>
    <row r="1075" spans="1:9" ht="15">
      <c r="A1075" s="42"/>
      <c r="B1075" s="42"/>
      <c r="C1075" s="42"/>
      <c r="D1075" s="42"/>
      <c r="E1075" s="42"/>
      <c r="F1075" s="42"/>
      <c r="G1075" s="42"/>
      <c r="H1075" s="42"/>
      <c r="I1075" s="42"/>
    </row>
    <row r="1076" spans="1:9" ht="15">
      <c r="A1076" s="42"/>
      <c r="B1076" s="42"/>
      <c r="C1076" s="42"/>
      <c r="D1076" s="42"/>
      <c r="E1076" s="42"/>
      <c r="F1076" s="42"/>
      <c r="G1076" s="42"/>
      <c r="H1076" s="42"/>
      <c r="I1076" s="42"/>
    </row>
    <row r="1077" spans="1:9" ht="15">
      <c r="A1077" s="42"/>
      <c r="B1077" s="42"/>
      <c r="C1077" s="42"/>
      <c r="D1077" s="42"/>
      <c r="E1077" s="42"/>
      <c r="F1077" s="42"/>
      <c r="G1077" s="42"/>
      <c r="H1077" s="42"/>
      <c r="I1077" s="42"/>
    </row>
    <row r="1078" spans="1:9" ht="15">
      <c r="A1078" s="42"/>
      <c r="B1078" s="42"/>
      <c r="C1078" s="42"/>
      <c r="D1078" s="42"/>
      <c r="E1078" s="42"/>
      <c r="F1078" s="42"/>
      <c r="G1078" s="42"/>
      <c r="H1078" s="42"/>
      <c r="I1078" s="42"/>
    </row>
    <row r="1079" spans="1:9" ht="15">
      <c r="A1079" s="42"/>
      <c r="B1079" s="42"/>
      <c r="C1079" s="42"/>
      <c r="D1079" s="42"/>
      <c r="E1079" s="42"/>
      <c r="F1079" s="42"/>
      <c r="G1079" s="42"/>
      <c r="H1079" s="42"/>
      <c r="I1079" s="42"/>
    </row>
    <row r="1080" spans="1:9" ht="15">
      <c r="A1080" s="42"/>
      <c r="B1080" s="42"/>
      <c r="C1080" s="42"/>
      <c r="D1080" s="42"/>
      <c r="E1080" s="42"/>
      <c r="F1080" s="42"/>
      <c r="G1080" s="42"/>
      <c r="H1080" s="42"/>
      <c r="I1080" s="42"/>
    </row>
    <row r="1081" spans="1:9" ht="15">
      <c r="A1081" s="42"/>
      <c r="B1081" s="42"/>
      <c r="C1081" s="42"/>
      <c r="D1081" s="42"/>
      <c r="E1081" s="42"/>
      <c r="F1081" s="42"/>
      <c r="G1081" s="42"/>
      <c r="H1081" s="42"/>
      <c r="I1081" s="42"/>
    </row>
    <row r="1082" spans="1:9" ht="15">
      <c r="A1082" s="42"/>
      <c r="B1082" s="42"/>
      <c r="C1082" s="42"/>
      <c r="D1082" s="42"/>
      <c r="E1082" s="42"/>
      <c r="F1082" s="42"/>
      <c r="G1082" s="42"/>
      <c r="H1082" s="42"/>
      <c r="I1082" s="42"/>
    </row>
    <row r="1083" spans="1:9" ht="15">
      <c r="A1083" s="42"/>
      <c r="B1083" s="42"/>
      <c r="C1083" s="42"/>
      <c r="D1083" s="42"/>
      <c r="E1083" s="42"/>
      <c r="F1083" s="42"/>
      <c r="G1083" s="42"/>
      <c r="H1083" s="42"/>
      <c r="I1083" s="42"/>
    </row>
    <row r="1084" spans="1:9" ht="15">
      <c r="A1084" s="42"/>
      <c r="B1084" s="42"/>
      <c r="C1084" s="42"/>
      <c r="D1084" s="42"/>
      <c r="E1084" s="42"/>
      <c r="F1084" s="42"/>
      <c r="G1084" s="42"/>
      <c r="H1084" s="42"/>
      <c r="I1084" s="42"/>
    </row>
    <row r="1085" spans="1:9" ht="15">
      <c r="A1085" s="42"/>
      <c r="B1085" s="42"/>
      <c r="C1085" s="42"/>
      <c r="D1085" s="42"/>
      <c r="E1085" s="42"/>
      <c r="F1085" s="42"/>
      <c r="G1085" s="42"/>
      <c r="H1085" s="42"/>
      <c r="I1085" s="42"/>
    </row>
    <row r="1086" spans="1:9" ht="15">
      <c r="A1086" s="42"/>
      <c r="B1086" s="42"/>
      <c r="C1086" s="42"/>
      <c r="D1086" s="42"/>
      <c r="E1086" s="42"/>
      <c r="F1086" s="42"/>
      <c r="G1086" s="42"/>
      <c r="H1086" s="42"/>
      <c r="I1086" s="42"/>
    </row>
    <row r="1087" spans="1:9" ht="15">
      <c r="A1087" s="42"/>
      <c r="B1087" s="42"/>
      <c r="C1087" s="42"/>
      <c r="D1087" s="42"/>
      <c r="E1087" s="42"/>
      <c r="F1087" s="42"/>
      <c r="G1087" s="42"/>
      <c r="H1087" s="42"/>
      <c r="I1087" s="42"/>
    </row>
    <row r="1088" spans="1:9" ht="15">
      <c r="A1088" s="42"/>
      <c r="B1088" s="42"/>
      <c r="C1088" s="42"/>
      <c r="D1088" s="42"/>
      <c r="E1088" s="42"/>
      <c r="F1088" s="42"/>
      <c r="G1088" s="42"/>
      <c r="H1088" s="42"/>
      <c r="I1088" s="42"/>
    </row>
    <row r="1089" spans="1:9" ht="15">
      <c r="A1089" s="42"/>
      <c r="B1089" s="42"/>
      <c r="C1089" s="42"/>
      <c r="D1089" s="42"/>
      <c r="E1089" s="42"/>
      <c r="F1089" s="42"/>
      <c r="G1089" s="42"/>
      <c r="H1089" s="42"/>
      <c r="I1089" s="42"/>
    </row>
    <row r="1090" spans="1:9" ht="15">
      <c r="A1090" s="42"/>
      <c r="B1090" s="42"/>
      <c r="C1090" s="42"/>
      <c r="D1090" s="42"/>
      <c r="E1090" s="42"/>
      <c r="F1090" s="42"/>
      <c r="G1090" s="42"/>
      <c r="H1090" s="42"/>
      <c r="I1090" s="42"/>
    </row>
    <row r="1091" spans="1:9" ht="15">
      <c r="A1091" s="42"/>
      <c r="B1091" s="42"/>
      <c r="C1091" s="42"/>
      <c r="D1091" s="42"/>
      <c r="E1091" s="42"/>
      <c r="F1091" s="42"/>
      <c r="G1091" s="42"/>
      <c r="H1091" s="42"/>
      <c r="I1091" s="42"/>
    </row>
    <row r="1092" spans="1:9" ht="15">
      <c r="A1092" s="42"/>
      <c r="B1092" s="42"/>
      <c r="C1092" s="42"/>
      <c r="D1092" s="42"/>
      <c r="E1092" s="42"/>
      <c r="F1092" s="42"/>
      <c r="G1092" s="42"/>
      <c r="H1092" s="42"/>
      <c r="I1092" s="42"/>
    </row>
    <row r="1093" spans="1:9" ht="15">
      <c r="A1093" s="42"/>
      <c r="B1093" s="42"/>
      <c r="C1093" s="42"/>
      <c r="D1093" s="42"/>
      <c r="E1093" s="42"/>
      <c r="F1093" s="42"/>
      <c r="G1093" s="42"/>
      <c r="H1093" s="42"/>
      <c r="I1093" s="42"/>
    </row>
    <row r="1094" spans="1:9" ht="15">
      <c r="A1094" s="42"/>
      <c r="B1094" s="42"/>
      <c r="C1094" s="42"/>
      <c r="D1094" s="42"/>
      <c r="E1094" s="42"/>
      <c r="F1094" s="42"/>
      <c r="G1094" s="42"/>
      <c r="H1094" s="42"/>
      <c r="I1094" s="42"/>
    </row>
    <row r="1095" spans="1:9" ht="15">
      <c r="A1095" s="42"/>
      <c r="B1095" s="42"/>
      <c r="C1095" s="42"/>
      <c r="D1095" s="42"/>
      <c r="E1095" s="42"/>
      <c r="F1095" s="42"/>
      <c r="G1095" s="42"/>
      <c r="H1095" s="42"/>
      <c r="I1095" s="42"/>
    </row>
    <row r="1096" spans="1:9" ht="15">
      <c r="A1096" s="42"/>
      <c r="B1096" s="42"/>
      <c r="C1096" s="42"/>
      <c r="D1096" s="42"/>
      <c r="E1096" s="42"/>
      <c r="F1096" s="42"/>
      <c r="G1096" s="42"/>
      <c r="H1096" s="42"/>
      <c r="I1096" s="42"/>
    </row>
    <row r="1097" spans="1:9" ht="15">
      <c r="A1097" s="42"/>
      <c r="B1097" s="42"/>
      <c r="C1097" s="42"/>
      <c r="D1097" s="42"/>
      <c r="E1097" s="42"/>
      <c r="F1097" s="42"/>
      <c r="G1097" s="42"/>
      <c r="H1097" s="42"/>
      <c r="I1097" s="42"/>
    </row>
    <row r="1098" spans="1:9" ht="15">
      <c r="A1098" s="42"/>
      <c r="B1098" s="42"/>
      <c r="C1098" s="42"/>
      <c r="D1098" s="42"/>
      <c r="E1098" s="42"/>
      <c r="F1098" s="42"/>
      <c r="G1098" s="42"/>
      <c r="H1098" s="42"/>
      <c r="I1098" s="42"/>
    </row>
    <row r="1099" spans="1:9" ht="15">
      <c r="A1099" s="42"/>
      <c r="B1099" s="42"/>
      <c r="C1099" s="42"/>
      <c r="D1099" s="42"/>
      <c r="E1099" s="42"/>
      <c r="F1099" s="42"/>
      <c r="G1099" s="42"/>
      <c r="H1099" s="42"/>
      <c r="I1099" s="42"/>
    </row>
    <row r="1100" spans="1:9" ht="15">
      <c r="A1100" s="42"/>
      <c r="B1100" s="42"/>
      <c r="C1100" s="42"/>
      <c r="D1100" s="42"/>
      <c r="E1100" s="42"/>
      <c r="F1100" s="42"/>
      <c r="G1100" s="42"/>
      <c r="H1100" s="42"/>
      <c r="I1100" s="42"/>
    </row>
    <row r="1101" spans="1:9" ht="15">
      <c r="A1101" s="42"/>
      <c r="B1101" s="42"/>
      <c r="C1101" s="42"/>
      <c r="D1101" s="42"/>
      <c r="E1101" s="42"/>
      <c r="F1101" s="42"/>
      <c r="G1101" s="42"/>
      <c r="H1101" s="42"/>
      <c r="I1101" s="42"/>
    </row>
    <row r="1102" spans="1:9" ht="15">
      <c r="A1102" s="42"/>
      <c r="B1102" s="42"/>
      <c r="C1102" s="42"/>
      <c r="D1102" s="42"/>
      <c r="E1102" s="42"/>
      <c r="F1102" s="42"/>
      <c r="G1102" s="42"/>
      <c r="H1102" s="42"/>
      <c r="I1102" s="42"/>
    </row>
    <row r="1103" spans="1:9" ht="15">
      <c r="A1103" s="42"/>
      <c r="B1103" s="42"/>
      <c r="C1103" s="42"/>
      <c r="D1103" s="42"/>
      <c r="E1103" s="42"/>
      <c r="F1103" s="42"/>
      <c r="G1103" s="42"/>
      <c r="H1103" s="42"/>
      <c r="I1103" s="42"/>
    </row>
    <row r="1104" spans="1:9" ht="15">
      <c r="A1104" s="42"/>
      <c r="B1104" s="42"/>
      <c r="C1104" s="42"/>
      <c r="D1104" s="42"/>
      <c r="E1104" s="42"/>
      <c r="F1104" s="42"/>
      <c r="G1104" s="42"/>
      <c r="H1104" s="42"/>
      <c r="I1104" s="42"/>
    </row>
    <row r="1105" spans="1:9" ht="15">
      <c r="A1105" s="42"/>
      <c r="B1105" s="42"/>
      <c r="C1105" s="42"/>
      <c r="D1105" s="42"/>
      <c r="E1105" s="42"/>
      <c r="F1105" s="42"/>
      <c r="G1105" s="42"/>
      <c r="H1105" s="42"/>
      <c r="I1105" s="42"/>
    </row>
    <row r="1106" spans="1:9" ht="15">
      <c r="A1106" s="42"/>
      <c r="B1106" s="42"/>
      <c r="C1106" s="42"/>
      <c r="D1106" s="42"/>
      <c r="E1106" s="42"/>
      <c r="F1106" s="42"/>
      <c r="G1106" s="42"/>
      <c r="H1106" s="42"/>
      <c r="I1106" s="42"/>
    </row>
    <row r="1107" spans="1:9" ht="15">
      <c r="A1107" s="42"/>
      <c r="B1107" s="42"/>
      <c r="C1107" s="42"/>
      <c r="D1107" s="42"/>
      <c r="E1107" s="42"/>
      <c r="F1107" s="42"/>
      <c r="G1107" s="42"/>
      <c r="H1107" s="42"/>
      <c r="I1107" s="42"/>
    </row>
    <row r="1108" spans="1:9" ht="15">
      <c r="A1108" s="42"/>
      <c r="B1108" s="42"/>
      <c r="C1108" s="42"/>
      <c r="D1108" s="42"/>
      <c r="E1108" s="42"/>
      <c r="F1108" s="42"/>
      <c r="G1108" s="42"/>
      <c r="H1108" s="42"/>
      <c r="I1108" s="42"/>
    </row>
    <row r="1109" spans="1:9" ht="15">
      <c r="A1109" s="42"/>
      <c r="B1109" s="42"/>
      <c r="C1109" s="42"/>
      <c r="D1109" s="42"/>
      <c r="E1109" s="42"/>
      <c r="F1109" s="42"/>
      <c r="G1109" s="42"/>
      <c r="H1109" s="42"/>
      <c r="I1109" s="42"/>
    </row>
    <row r="1110" spans="1:9" ht="15">
      <c r="A1110" s="42"/>
      <c r="B1110" s="42"/>
      <c r="C1110" s="42"/>
      <c r="D1110" s="42"/>
      <c r="E1110" s="42"/>
      <c r="F1110" s="42"/>
      <c r="G1110" s="42"/>
      <c r="H1110" s="42"/>
      <c r="I1110" s="42"/>
    </row>
    <row r="1111" spans="1:9" ht="15">
      <c r="A1111" s="42"/>
      <c r="B1111" s="42"/>
      <c r="C1111" s="42"/>
      <c r="D1111" s="42"/>
      <c r="E1111" s="42"/>
      <c r="F1111" s="42"/>
      <c r="G1111" s="42"/>
      <c r="H1111" s="42"/>
      <c r="I1111" s="42"/>
    </row>
    <row r="1112" spans="1:9" ht="15">
      <c r="A1112" s="42"/>
      <c r="B1112" s="42"/>
      <c r="C1112" s="42"/>
      <c r="D1112" s="42"/>
      <c r="E1112" s="42"/>
      <c r="F1112" s="42"/>
      <c r="G1112" s="42"/>
      <c r="H1112" s="42"/>
      <c r="I1112" s="42"/>
    </row>
    <row r="1113" spans="1:9" ht="15">
      <c r="A1113" s="42"/>
      <c r="B1113" s="42"/>
      <c r="C1113" s="42"/>
      <c r="D1113" s="42"/>
      <c r="E1113" s="42"/>
      <c r="F1113" s="42"/>
      <c r="G1113" s="42"/>
      <c r="H1113" s="42"/>
      <c r="I1113" s="42"/>
    </row>
    <row r="1114" spans="1:9" ht="15">
      <c r="A1114" s="42"/>
      <c r="B1114" s="42"/>
      <c r="C1114" s="42"/>
      <c r="D1114" s="42"/>
      <c r="E1114" s="42"/>
      <c r="F1114" s="42"/>
      <c r="G1114" s="42"/>
      <c r="H1114" s="42"/>
      <c r="I1114" s="42"/>
    </row>
    <row r="1115" spans="1:9" ht="15">
      <c r="A1115" s="42"/>
      <c r="B1115" s="42"/>
      <c r="C1115" s="42"/>
      <c r="D1115" s="42"/>
      <c r="E1115" s="42"/>
      <c r="F1115" s="42"/>
      <c r="G1115" s="42"/>
      <c r="H1115" s="42"/>
      <c r="I1115" s="42"/>
    </row>
    <row r="1116" spans="1:9" ht="15">
      <c r="A1116" s="42"/>
      <c r="B1116" s="42"/>
      <c r="C1116" s="42"/>
      <c r="D1116" s="42"/>
      <c r="E1116" s="42"/>
      <c r="F1116" s="42"/>
      <c r="G1116" s="42"/>
      <c r="H1116" s="42"/>
      <c r="I1116" s="42"/>
    </row>
    <row r="1117" spans="1:9" ht="15">
      <c r="A1117" s="42"/>
      <c r="B1117" s="42"/>
      <c r="C1117" s="42"/>
      <c r="D1117" s="42"/>
      <c r="E1117" s="42"/>
      <c r="F1117" s="42"/>
      <c r="G1117" s="42"/>
      <c r="H1117" s="42"/>
      <c r="I1117" s="42"/>
    </row>
    <row r="1118" spans="1:9" ht="15">
      <c r="A1118" s="42"/>
      <c r="B1118" s="42"/>
      <c r="C1118" s="42"/>
      <c r="D1118" s="42"/>
      <c r="E1118" s="42"/>
      <c r="F1118" s="42"/>
      <c r="G1118" s="42"/>
      <c r="H1118" s="42"/>
      <c r="I1118" s="42"/>
    </row>
    <row r="1119" spans="1:9" ht="15">
      <c r="A1119" s="42"/>
      <c r="B1119" s="42"/>
      <c r="C1119" s="42"/>
      <c r="D1119" s="42"/>
      <c r="E1119" s="42"/>
      <c r="F1119" s="42"/>
      <c r="G1119" s="42"/>
      <c r="H1119" s="42"/>
      <c r="I1119" s="42"/>
    </row>
    <row r="1120" spans="1:9" ht="15">
      <c r="A1120" s="42"/>
      <c r="B1120" s="42"/>
      <c r="C1120" s="42"/>
      <c r="D1120" s="42"/>
      <c r="E1120" s="42"/>
      <c r="F1120" s="42"/>
      <c r="G1120" s="42"/>
      <c r="H1120" s="42"/>
      <c r="I1120" s="42"/>
    </row>
    <row r="1121" spans="1:9" ht="15">
      <c r="A1121" s="42"/>
      <c r="B1121" s="42"/>
      <c r="C1121" s="42"/>
      <c r="D1121" s="42"/>
      <c r="E1121" s="42"/>
      <c r="F1121" s="42"/>
      <c r="G1121" s="42"/>
      <c r="H1121" s="42"/>
      <c r="I1121" s="42"/>
    </row>
    <row r="1122" spans="1:9" ht="15">
      <c r="A1122" s="42"/>
      <c r="B1122" s="42"/>
      <c r="C1122" s="42"/>
      <c r="D1122" s="42"/>
      <c r="E1122" s="42"/>
      <c r="F1122" s="42"/>
      <c r="G1122" s="42"/>
      <c r="H1122" s="42"/>
      <c r="I1122" s="42"/>
    </row>
    <row r="1123" spans="1:9" ht="15">
      <c r="A1123" s="42"/>
      <c r="B1123" s="42"/>
      <c r="C1123" s="42"/>
      <c r="D1123" s="42"/>
      <c r="E1123" s="42"/>
      <c r="F1123" s="42"/>
      <c r="G1123" s="42"/>
      <c r="H1123" s="42"/>
      <c r="I1123" s="42"/>
    </row>
    <row r="1124" spans="1:9" ht="15">
      <c r="A1124" s="42"/>
      <c r="B1124" s="42"/>
      <c r="C1124" s="42"/>
      <c r="D1124" s="42"/>
      <c r="E1124" s="42"/>
      <c r="F1124" s="42"/>
      <c r="G1124" s="42"/>
      <c r="H1124" s="42"/>
      <c r="I1124" s="42"/>
    </row>
    <row r="1125" spans="1:9" ht="15">
      <c r="A1125" s="42"/>
      <c r="B1125" s="42"/>
      <c r="C1125" s="42"/>
      <c r="D1125" s="42"/>
      <c r="E1125" s="42"/>
      <c r="F1125" s="42"/>
      <c r="G1125" s="42"/>
      <c r="H1125" s="42"/>
      <c r="I1125" s="42"/>
    </row>
    <row r="1126" spans="1:9" ht="15">
      <c r="A1126" s="42"/>
      <c r="B1126" s="42"/>
      <c r="C1126" s="42"/>
      <c r="D1126" s="42"/>
      <c r="E1126" s="42"/>
      <c r="F1126" s="42"/>
      <c r="G1126" s="42"/>
      <c r="H1126" s="42"/>
      <c r="I1126" s="42"/>
    </row>
    <row r="1127" spans="1:9" ht="15">
      <c r="A1127" s="42"/>
      <c r="B1127" s="42"/>
      <c r="C1127" s="42"/>
      <c r="D1127" s="42"/>
      <c r="E1127" s="42"/>
      <c r="F1127" s="42"/>
      <c r="G1127" s="42"/>
      <c r="H1127" s="42"/>
      <c r="I1127" s="42"/>
    </row>
    <row r="1128" spans="1:9" ht="15">
      <c r="A1128" s="42"/>
      <c r="B1128" s="42"/>
      <c r="C1128" s="42"/>
      <c r="D1128" s="42"/>
      <c r="E1128" s="42"/>
      <c r="F1128" s="42"/>
      <c r="G1128" s="42"/>
      <c r="H1128" s="42"/>
      <c r="I1128" s="42"/>
    </row>
    <row r="1129" spans="1:9" ht="15">
      <c r="A1129" s="42"/>
      <c r="B1129" s="42"/>
      <c r="C1129" s="42"/>
      <c r="D1129" s="42"/>
      <c r="E1129" s="42"/>
      <c r="F1129" s="42"/>
      <c r="G1129" s="42"/>
      <c r="H1129" s="42"/>
      <c r="I1129" s="42"/>
    </row>
    <row r="1130" spans="1:9" ht="15">
      <c r="A1130" s="42"/>
      <c r="B1130" s="42"/>
      <c r="C1130" s="42"/>
      <c r="D1130" s="42"/>
      <c r="E1130" s="42"/>
      <c r="F1130" s="42"/>
      <c r="G1130" s="42"/>
      <c r="H1130" s="42"/>
      <c r="I1130" s="42"/>
    </row>
    <row r="1131" spans="1:9" ht="15">
      <c r="A1131" s="42"/>
      <c r="B1131" s="42"/>
      <c r="C1131" s="42"/>
      <c r="D1131" s="42"/>
      <c r="E1131" s="42"/>
      <c r="F1131" s="42"/>
      <c r="G1131" s="42"/>
      <c r="H1131" s="42"/>
      <c r="I1131" s="42"/>
    </row>
    <row r="1132" spans="1:9" ht="15">
      <c r="A1132" s="42"/>
      <c r="B1132" s="42"/>
      <c r="C1132" s="42"/>
      <c r="D1132" s="42"/>
      <c r="E1132" s="42"/>
      <c r="F1132" s="42"/>
      <c r="G1132" s="42"/>
      <c r="H1132" s="42"/>
      <c r="I1132" s="42"/>
    </row>
    <row r="1133" spans="1:9" ht="15">
      <c r="A1133" s="42"/>
      <c r="B1133" s="42"/>
      <c r="C1133" s="42"/>
      <c r="D1133" s="42"/>
      <c r="E1133" s="42"/>
      <c r="F1133" s="42"/>
      <c r="G1133" s="42"/>
      <c r="H1133" s="42"/>
      <c r="I1133" s="42"/>
    </row>
    <row r="1134" spans="1:9" ht="15">
      <c r="A1134" s="42"/>
      <c r="B1134" s="42"/>
      <c r="C1134" s="42"/>
      <c r="D1134" s="42"/>
      <c r="E1134" s="42"/>
      <c r="F1134" s="42"/>
      <c r="G1134" s="42"/>
      <c r="H1134" s="42"/>
      <c r="I1134" s="42"/>
    </row>
    <row r="1135" spans="1:9" ht="15">
      <c r="A1135" s="42"/>
      <c r="B1135" s="42"/>
      <c r="C1135" s="42"/>
      <c r="D1135" s="42"/>
      <c r="E1135" s="42"/>
      <c r="F1135" s="42"/>
      <c r="G1135" s="42"/>
      <c r="H1135" s="42"/>
      <c r="I1135" s="42"/>
    </row>
    <row r="1136" spans="1:9" ht="15">
      <c r="A1136" s="42"/>
      <c r="B1136" s="42"/>
      <c r="C1136" s="42"/>
      <c r="D1136" s="42"/>
      <c r="E1136" s="42"/>
      <c r="F1136" s="42"/>
      <c r="G1136" s="42"/>
      <c r="H1136" s="42"/>
      <c r="I1136" s="42"/>
    </row>
    <row r="1137" spans="1:9" ht="15">
      <c r="A1137" s="42"/>
      <c r="B1137" s="42"/>
      <c r="C1137" s="42"/>
      <c r="D1137" s="42"/>
      <c r="E1137" s="42"/>
      <c r="F1137" s="42"/>
      <c r="G1137" s="42"/>
      <c r="H1137" s="42"/>
      <c r="I1137" s="42"/>
    </row>
    <row r="1138" spans="1:9" ht="15">
      <c r="A1138" s="42"/>
      <c r="B1138" s="42"/>
      <c r="C1138" s="42"/>
      <c r="D1138" s="42"/>
      <c r="E1138" s="42"/>
      <c r="F1138" s="42"/>
      <c r="G1138" s="42"/>
      <c r="H1138" s="42"/>
      <c r="I1138" s="42"/>
    </row>
    <row r="1139" spans="1:9" ht="15">
      <c r="A1139" s="42"/>
      <c r="B1139" s="42"/>
      <c r="C1139" s="42"/>
      <c r="D1139" s="42"/>
      <c r="E1139" s="42"/>
      <c r="F1139" s="42"/>
      <c r="G1139" s="42"/>
      <c r="H1139" s="42"/>
      <c r="I1139" s="42"/>
    </row>
    <row r="1140" spans="1:9" ht="15">
      <c r="A1140" s="42"/>
      <c r="B1140" s="42"/>
      <c r="C1140" s="42"/>
      <c r="D1140" s="42"/>
      <c r="E1140" s="42"/>
      <c r="F1140" s="42"/>
      <c r="G1140" s="42"/>
      <c r="H1140" s="42"/>
      <c r="I1140" s="42"/>
    </row>
    <row r="1141" spans="1:9" ht="15">
      <c r="A1141" s="42"/>
      <c r="B1141" s="42"/>
      <c r="C1141" s="42"/>
      <c r="D1141" s="42"/>
      <c r="E1141" s="42"/>
      <c r="F1141" s="42"/>
      <c r="G1141" s="42"/>
      <c r="H1141" s="42"/>
      <c r="I1141" s="42"/>
    </row>
    <row r="1142" spans="1:9" ht="15">
      <c r="A1142" s="42"/>
      <c r="B1142" s="42"/>
      <c r="C1142" s="42"/>
      <c r="D1142" s="42"/>
      <c r="E1142" s="42"/>
      <c r="F1142" s="42"/>
      <c r="G1142" s="42"/>
      <c r="H1142" s="42"/>
      <c r="I1142" s="42"/>
    </row>
    <row r="1143" spans="1:9" ht="15">
      <c r="A1143" s="42"/>
      <c r="B1143" s="42"/>
      <c r="C1143" s="42"/>
      <c r="D1143" s="42"/>
      <c r="E1143" s="42"/>
      <c r="F1143" s="42"/>
      <c r="G1143" s="42"/>
      <c r="H1143" s="42"/>
      <c r="I1143" s="42"/>
    </row>
    <row r="1144" spans="1:9" ht="15">
      <c r="A1144" s="42"/>
      <c r="B1144" s="42"/>
      <c r="C1144" s="42"/>
      <c r="D1144" s="42"/>
      <c r="E1144" s="42"/>
      <c r="F1144" s="42"/>
      <c r="G1144" s="42"/>
      <c r="H1144" s="42"/>
      <c r="I1144" s="42"/>
    </row>
    <row r="1145" spans="1:9" ht="15">
      <c r="A1145" s="42"/>
      <c r="B1145" s="42"/>
      <c r="C1145" s="42"/>
      <c r="D1145" s="42"/>
      <c r="E1145" s="42"/>
      <c r="F1145" s="42"/>
      <c r="G1145" s="42"/>
      <c r="H1145" s="42"/>
      <c r="I1145" s="42"/>
    </row>
    <row r="1146" spans="1:9" ht="15">
      <c r="A1146" s="42"/>
      <c r="B1146" s="42"/>
      <c r="C1146" s="42"/>
      <c r="D1146" s="42"/>
      <c r="E1146" s="42"/>
      <c r="F1146" s="42"/>
      <c r="G1146" s="42"/>
      <c r="H1146" s="42"/>
      <c r="I1146" s="42"/>
    </row>
    <row r="1147" spans="1:9" ht="15">
      <c r="A1147" s="42"/>
      <c r="B1147" s="42"/>
      <c r="C1147" s="42"/>
      <c r="D1147" s="42"/>
      <c r="E1147" s="42"/>
      <c r="F1147" s="42"/>
      <c r="G1147" s="42"/>
      <c r="H1147" s="42"/>
      <c r="I1147" s="42"/>
    </row>
    <row r="1148" spans="1:9" ht="15">
      <c r="A1148" s="42"/>
      <c r="B1148" s="42"/>
      <c r="C1148" s="42"/>
      <c r="D1148" s="42"/>
      <c r="E1148" s="42"/>
      <c r="F1148" s="42"/>
      <c r="G1148" s="42"/>
      <c r="H1148" s="42"/>
      <c r="I1148" s="42"/>
    </row>
    <row r="1149" spans="1:9" ht="15">
      <c r="A1149" s="42"/>
      <c r="B1149" s="42"/>
      <c r="C1149" s="42"/>
      <c r="D1149" s="42"/>
      <c r="E1149" s="42"/>
      <c r="F1149" s="42"/>
      <c r="G1149" s="42"/>
      <c r="H1149" s="42"/>
      <c r="I1149" s="42"/>
    </row>
    <row r="1150" spans="1:9" ht="15">
      <c r="A1150" s="42"/>
      <c r="B1150" s="42"/>
      <c r="C1150" s="42"/>
      <c r="D1150" s="42"/>
      <c r="E1150" s="42"/>
      <c r="F1150" s="42"/>
      <c r="G1150" s="42"/>
      <c r="H1150" s="42"/>
      <c r="I1150" s="42"/>
    </row>
    <row r="1151" spans="1:9" ht="15">
      <c r="A1151" s="42"/>
      <c r="B1151" s="42"/>
      <c r="C1151" s="42"/>
      <c r="D1151" s="42"/>
      <c r="E1151" s="42"/>
      <c r="F1151" s="42"/>
      <c r="G1151" s="42"/>
      <c r="H1151" s="42"/>
      <c r="I1151" s="42"/>
    </row>
    <row r="1152" spans="1:9" ht="15">
      <c r="A1152" s="42"/>
      <c r="B1152" s="42"/>
      <c r="C1152" s="42"/>
      <c r="D1152" s="42"/>
      <c r="E1152" s="42"/>
      <c r="F1152" s="42"/>
      <c r="G1152" s="42"/>
      <c r="H1152" s="42"/>
      <c r="I1152" s="42"/>
    </row>
    <row r="1153" spans="1:9" ht="15">
      <c r="A1153" s="42"/>
      <c r="B1153" s="42"/>
      <c r="C1153" s="42"/>
      <c r="D1153" s="42"/>
      <c r="E1153" s="42"/>
      <c r="F1153" s="42"/>
      <c r="G1153" s="42"/>
      <c r="H1153" s="42"/>
      <c r="I1153" s="42"/>
    </row>
    <row r="1154" spans="1:9" ht="15">
      <c r="A1154" s="42"/>
      <c r="B1154" s="42"/>
      <c r="C1154" s="42"/>
      <c r="D1154" s="42"/>
      <c r="E1154" s="42"/>
      <c r="F1154" s="42"/>
      <c r="G1154" s="42"/>
      <c r="H1154" s="42"/>
      <c r="I1154" s="42"/>
    </row>
    <row r="1155" spans="1:9" ht="15">
      <c r="A1155" s="42"/>
      <c r="B1155" s="42"/>
      <c r="C1155" s="42"/>
      <c r="D1155" s="42"/>
      <c r="E1155" s="42"/>
      <c r="F1155" s="42"/>
      <c r="G1155" s="42"/>
      <c r="H1155" s="42"/>
      <c r="I1155" s="42"/>
    </row>
    <row r="1156" spans="1:9" ht="15">
      <c r="A1156" s="42"/>
      <c r="B1156" s="42"/>
      <c r="C1156" s="42"/>
      <c r="D1156" s="42"/>
      <c r="E1156" s="42"/>
      <c r="F1156" s="42"/>
      <c r="G1156" s="42"/>
      <c r="H1156" s="42"/>
      <c r="I1156" s="42"/>
    </row>
    <row r="1157" spans="1:9" ht="15">
      <c r="A1157" s="42"/>
      <c r="B1157" s="42"/>
      <c r="C1157" s="42"/>
      <c r="D1157" s="42"/>
      <c r="E1157" s="42"/>
      <c r="F1157" s="42"/>
      <c r="G1157" s="42"/>
      <c r="H1157" s="42"/>
      <c r="I1157" s="42"/>
    </row>
    <row r="1158" spans="1:9" ht="15">
      <c r="A1158" s="42"/>
      <c r="B1158" s="42"/>
      <c r="C1158" s="42"/>
      <c r="D1158" s="42"/>
      <c r="E1158" s="42"/>
      <c r="F1158" s="42"/>
      <c r="G1158" s="42"/>
      <c r="H1158" s="42"/>
      <c r="I1158" s="42"/>
    </row>
    <row r="1159" spans="1:9" ht="15">
      <c r="A1159" s="42"/>
      <c r="B1159" s="42"/>
      <c r="C1159" s="42"/>
      <c r="D1159" s="42"/>
      <c r="E1159" s="42"/>
      <c r="F1159" s="42"/>
      <c r="G1159" s="42"/>
      <c r="H1159" s="42"/>
      <c r="I1159" s="42"/>
    </row>
    <row r="1160" spans="1:9" ht="15">
      <c r="A1160" s="42"/>
      <c r="B1160" s="42"/>
      <c r="C1160" s="42"/>
      <c r="D1160" s="42"/>
      <c r="E1160" s="42"/>
      <c r="F1160" s="42"/>
      <c r="G1160" s="42"/>
      <c r="H1160" s="42"/>
      <c r="I1160" s="42"/>
    </row>
    <row r="1161" spans="1:9" ht="15">
      <c r="A1161" s="42"/>
      <c r="B1161" s="42"/>
      <c r="C1161" s="42"/>
      <c r="D1161" s="42"/>
      <c r="E1161" s="42"/>
      <c r="F1161" s="42"/>
      <c r="G1161" s="42"/>
      <c r="H1161" s="42"/>
      <c r="I1161" s="42"/>
    </row>
    <row r="1162" spans="1:9" ht="15">
      <c r="A1162" s="42"/>
      <c r="B1162" s="42"/>
      <c r="C1162" s="42"/>
      <c r="D1162" s="42"/>
      <c r="E1162" s="42"/>
      <c r="F1162" s="42"/>
      <c r="G1162" s="42"/>
      <c r="H1162" s="42"/>
      <c r="I1162" s="42"/>
    </row>
    <row r="1163" spans="1:9" ht="15">
      <c r="A1163" s="42"/>
      <c r="B1163" s="42"/>
      <c r="C1163" s="42"/>
      <c r="D1163" s="42"/>
      <c r="E1163" s="42"/>
      <c r="F1163" s="42"/>
      <c r="G1163" s="42"/>
      <c r="H1163" s="42"/>
      <c r="I1163" s="42"/>
    </row>
    <row r="1164" spans="1:9" ht="15">
      <c r="A1164" s="42"/>
      <c r="B1164" s="42"/>
      <c r="C1164" s="42"/>
      <c r="D1164" s="42"/>
      <c r="E1164" s="42"/>
      <c r="F1164" s="42"/>
      <c r="G1164" s="42"/>
      <c r="H1164" s="42"/>
      <c r="I1164" s="42"/>
    </row>
    <row r="1165" spans="1:9" ht="15">
      <c r="A1165" s="42"/>
      <c r="B1165" s="42"/>
      <c r="C1165" s="42"/>
      <c r="D1165" s="42"/>
      <c r="E1165" s="42"/>
      <c r="F1165" s="42"/>
      <c r="G1165" s="42"/>
      <c r="H1165" s="42"/>
      <c r="I1165" s="42"/>
    </row>
    <row r="1166" spans="1:9" ht="15">
      <c r="A1166" s="42"/>
      <c r="B1166" s="42"/>
      <c r="C1166" s="42"/>
      <c r="D1166" s="42"/>
      <c r="E1166" s="42"/>
      <c r="F1166" s="42"/>
      <c r="G1166" s="42"/>
      <c r="H1166" s="42"/>
      <c r="I1166" s="42"/>
    </row>
    <row r="1167" spans="1:9" ht="15">
      <c r="A1167" s="42"/>
      <c r="B1167" s="42"/>
      <c r="C1167" s="42"/>
      <c r="D1167" s="42"/>
      <c r="E1167" s="42"/>
      <c r="F1167" s="42"/>
      <c r="G1167" s="42"/>
      <c r="H1167" s="42"/>
      <c r="I1167" s="42"/>
    </row>
    <row r="1168" spans="1:9" ht="15">
      <c r="A1168" s="42"/>
      <c r="B1168" s="42"/>
      <c r="C1168" s="42"/>
      <c r="D1168" s="42"/>
      <c r="E1168" s="42"/>
      <c r="F1168" s="42"/>
      <c r="G1168" s="42"/>
      <c r="H1168" s="42"/>
      <c r="I1168" s="42"/>
    </row>
    <row r="1169" spans="1:9" ht="15">
      <c r="A1169" s="42"/>
      <c r="B1169" s="42"/>
      <c r="C1169" s="42"/>
      <c r="D1169" s="42"/>
      <c r="E1169" s="42"/>
      <c r="F1169" s="42"/>
      <c r="G1169" s="42"/>
      <c r="H1169" s="42"/>
      <c r="I1169" s="42"/>
    </row>
    <row r="1170" spans="1:9" ht="15">
      <c r="A1170" s="42"/>
      <c r="B1170" s="42"/>
      <c r="C1170" s="42"/>
      <c r="D1170" s="42"/>
      <c r="E1170" s="42"/>
      <c r="F1170" s="42"/>
      <c r="G1170" s="42"/>
      <c r="H1170" s="42"/>
      <c r="I1170" s="42"/>
    </row>
    <row r="1171" spans="1:9" ht="15">
      <c r="A1171" s="42"/>
      <c r="B1171" s="42"/>
      <c r="C1171" s="42"/>
      <c r="D1171" s="42"/>
      <c r="E1171" s="42"/>
      <c r="F1171" s="42"/>
      <c r="G1171" s="42"/>
      <c r="H1171" s="42"/>
      <c r="I1171" s="42"/>
    </row>
    <row r="1172" spans="1:9" ht="15">
      <c r="A1172" s="42"/>
      <c r="B1172" s="42"/>
      <c r="C1172" s="42"/>
      <c r="D1172" s="42"/>
      <c r="E1172" s="42"/>
      <c r="F1172" s="42"/>
      <c r="G1172" s="42"/>
      <c r="H1172" s="42"/>
      <c r="I1172" s="42"/>
    </row>
    <row r="1173" spans="1:9" ht="15">
      <c r="A1173" s="42"/>
      <c r="B1173" s="42"/>
      <c r="C1173" s="42"/>
      <c r="D1173" s="42"/>
      <c r="E1173" s="42"/>
      <c r="F1173" s="42"/>
      <c r="G1173" s="42"/>
      <c r="H1173" s="42"/>
      <c r="I1173" s="42"/>
    </row>
    <row r="1174" spans="1:9" ht="15">
      <c r="A1174" s="42"/>
      <c r="B1174" s="42"/>
      <c r="C1174" s="42"/>
      <c r="D1174" s="42"/>
      <c r="E1174" s="42"/>
      <c r="F1174" s="42"/>
      <c r="G1174" s="42"/>
      <c r="H1174" s="42"/>
      <c r="I1174" s="42"/>
    </row>
    <row r="1175" spans="1:9" ht="15">
      <c r="A1175" s="42"/>
      <c r="B1175" s="42"/>
      <c r="C1175" s="42"/>
      <c r="D1175" s="42"/>
      <c r="E1175" s="42"/>
      <c r="F1175" s="42"/>
      <c r="G1175" s="42"/>
      <c r="H1175" s="42"/>
      <c r="I1175" s="42"/>
    </row>
    <row r="1176" spans="1:9" ht="15">
      <c r="A1176" s="42"/>
      <c r="B1176" s="42"/>
      <c r="C1176" s="42"/>
      <c r="D1176" s="42"/>
      <c r="E1176" s="42"/>
      <c r="F1176" s="42"/>
      <c r="G1176" s="42"/>
      <c r="H1176" s="42"/>
      <c r="I1176" s="42"/>
    </row>
    <row r="1177" spans="1:9" ht="15">
      <c r="A1177" s="42"/>
      <c r="B1177" s="42"/>
      <c r="C1177" s="42"/>
      <c r="D1177" s="42"/>
      <c r="E1177" s="42"/>
      <c r="F1177" s="42"/>
      <c r="G1177" s="42"/>
      <c r="H1177" s="42"/>
      <c r="I1177" s="42"/>
    </row>
    <row r="1178" spans="1:9" ht="15">
      <c r="A1178" s="42"/>
      <c r="B1178" s="42"/>
      <c r="C1178" s="42"/>
      <c r="D1178" s="42"/>
      <c r="E1178" s="42"/>
      <c r="F1178" s="42"/>
      <c r="G1178" s="42"/>
      <c r="H1178" s="42"/>
      <c r="I1178" s="42"/>
    </row>
    <row r="1179" spans="1:9" ht="15">
      <c r="A1179" s="42"/>
      <c r="B1179" s="42"/>
      <c r="C1179" s="42"/>
      <c r="D1179" s="42"/>
      <c r="E1179" s="42"/>
      <c r="F1179" s="42"/>
      <c r="G1179" s="42"/>
      <c r="H1179" s="42"/>
      <c r="I1179" s="42"/>
    </row>
    <row r="1180" spans="1:9" ht="15">
      <c r="A1180" s="42"/>
      <c r="B1180" s="42"/>
      <c r="C1180" s="42"/>
      <c r="D1180" s="42"/>
      <c r="E1180" s="42"/>
      <c r="F1180" s="42"/>
      <c r="G1180" s="42"/>
      <c r="H1180" s="42"/>
      <c r="I1180" s="42"/>
    </row>
    <row r="1181" spans="1:9" ht="15">
      <c r="A1181" s="42"/>
      <c r="B1181" s="42"/>
      <c r="C1181" s="42"/>
      <c r="D1181" s="42"/>
      <c r="E1181" s="42"/>
      <c r="F1181" s="42"/>
      <c r="G1181" s="42"/>
      <c r="H1181" s="42"/>
      <c r="I1181" s="42"/>
    </row>
    <row r="1182" spans="1:9" ht="15">
      <c r="A1182" s="42"/>
      <c r="B1182" s="42"/>
      <c r="C1182" s="42"/>
      <c r="D1182" s="42"/>
      <c r="E1182" s="42"/>
      <c r="F1182" s="42"/>
      <c r="G1182" s="42"/>
      <c r="H1182" s="42"/>
      <c r="I1182" s="42"/>
    </row>
    <row r="1183" spans="1:9" ht="15">
      <c r="A1183" s="42"/>
      <c r="B1183" s="42"/>
      <c r="C1183" s="42"/>
      <c r="D1183" s="42"/>
      <c r="E1183" s="42"/>
      <c r="F1183" s="42"/>
      <c r="G1183" s="42"/>
      <c r="H1183" s="42"/>
      <c r="I1183" s="42"/>
    </row>
    <row r="1184" spans="1:9" ht="15">
      <c r="A1184" s="42"/>
      <c r="B1184" s="42"/>
      <c r="C1184" s="42"/>
      <c r="D1184" s="42"/>
      <c r="E1184" s="42"/>
      <c r="F1184" s="42"/>
      <c r="G1184" s="42"/>
      <c r="H1184" s="42"/>
      <c r="I1184" s="42"/>
    </row>
    <row r="1185" spans="1:9" ht="15">
      <c r="A1185" s="42"/>
      <c r="B1185" s="42"/>
      <c r="C1185" s="42"/>
      <c r="D1185" s="42"/>
      <c r="E1185" s="42"/>
      <c r="F1185" s="42"/>
      <c r="G1185" s="42"/>
      <c r="H1185" s="42"/>
      <c r="I1185" s="42"/>
    </row>
    <row r="1186" spans="1:9" ht="15">
      <c r="A1186" s="42"/>
      <c r="B1186" s="42"/>
      <c r="C1186" s="42"/>
      <c r="D1186" s="42"/>
      <c r="E1186" s="42"/>
      <c r="F1186" s="42"/>
      <c r="G1186" s="42"/>
      <c r="H1186" s="42"/>
      <c r="I1186" s="42"/>
    </row>
    <row r="1187" spans="1:9" ht="15">
      <c r="A1187" s="42"/>
      <c r="B1187" s="42"/>
      <c r="C1187" s="42"/>
      <c r="D1187" s="42"/>
      <c r="E1187" s="42"/>
      <c r="F1187" s="42"/>
      <c r="G1187" s="42"/>
      <c r="H1187" s="42"/>
      <c r="I1187" s="42"/>
    </row>
    <row r="1188" spans="1:9" ht="15">
      <c r="A1188" s="42"/>
      <c r="B1188" s="42"/>
      <c r="C1188" s="42"/>
      <c r="D1188" s="42"/>
      <c r="E1188" s="42"/>
      <c r="F1188" s="42"/>
      <c r="G1188" s="42"/>
      <c r="H1188" s="42"/>
      <c r="I1188" s="42"/>
    </row>
    <row r="1189" spans="1:9" ht="15">
      <c r="A1189" s="42"/>
      <c r="B1189" s="42"/>
      <c r="C1189" s="42"/>
      <c r="D1189" s="42"/>
      <c r="E1189" s="42"/>
      <c r="F1189" s="42"/>
      <c r="G1189" s="42"/>
      <c r="H1189" s="42"/>
      <c r="I1189" s="42"/>
    </row>
    <row r="1190" spans="1:9" ht="15">
      <c r="A1190" s="42"/>
      <c r="B1190" s="42"/>
      <c r="C1190" s="42"/>
      <c r="D1190" s="42"/>
      <c r="E1190" s="42"/>
      <c r="F1190" s="42"/>
      <c r="G1190" s="42"/>
      <c r="H1190" s="42"/>
      <c r="I1190" s="42"/>
    </row>
    <row r="1191" spans="1:9" ht="15">
      <c r="A1191" s="42"/>
      <c r="B1191" s="42"/>
      <c r="C1191" s="42"/>
      <c r="D1191" s="42"/>
      <c r="E1191" s="42"/>
      <c r="F1191" s="42"/>
      <c r="G1191" s="42"/>
      <c r="H1191" s="42"/>
      <c r="I1191" s="42"/>
    </row>
    <row r="1192" spans="1:9" ht="15">
      <c r="A1192" s="42"/>
      <c r="B1192" s="42"/>
      <c r="C1192" s="42"/>
      <c r="D1192" s="42"/>
      <c r="E1192" s="42"/>
      <c r="F1192" s="42"/>
      <c r="G1192" s="42"/>
      <c r="H1192" s="42"/>
      <c r="I1192" s="42"/>
    </row>
    <row r="1193" spans="1:9" ht="15">
      <c r="A1193" s="42"/>
      <c r="B1193" s="42"/>
      <c r="C1193" s="42"/>
      <c r="D1193" s="42"/>
      <c r="E1193" s="42"/>
      <c r="F1193" s="42"/>
      <c r="G1193" s="42"/>
      <c r="H1193" s="42"/>
      <c r="I1193" s="42"/>
    </row>
    <row r="1194" spans="1:9" ht="15">
      <c r="A1194" s="42"/>
      <c r="B1194" s="42"/>
      <c r="C1194" s="42"/>
      <c r="D1194" s="42"/>
      <c r="E1194" s="42"/>
      <c r="F1194" s="42"/>
      <c r="G1194" s="42"/>
      <c r="H1194" s="42"/>
      <c r="I1194" s="42"/>
    </row>
    <row r="1195" spans="1:9" ht="15">
      <c r="A1195" s="42"/>
      <c r="B1195" s="42"/>
      <c r="C1195" s="42"/>
      <c r="D1195" s="42"/>
      <c r="E1195" s="42"/>
      <c r="F1195" s="42"/>
      <c r="G1195" s="42"/>
      <c r="H1195" s="42"/>
      <c r="I1195" s="42"/>
    </row>
    <row r="1196" spans="1:9" ht="15">
      <c r="A1196" s="42"/>
      <c r="B1196" s="42"/>
      <c r="C1196" s="42"/>
      <c r="D1196" s="42"/>
      <c r="E1196" s="42"/>
      <c r="F1196" s="42"/>
      <c r="G1196" s="42"/>
      <c r="H1196" s="42"/>
      <c r="I1196" s="42"/>
    </row>
    <row r="1197" spans="1:9" ht="15">
      <c r="A1197" s="42"/>
      <c r="B1197" s="42"/>
      <c r="C1197" s="42"/>
      <c r="D1197" s="42"/>
      <c r="E1197" s="42"/>
      <c r="F1197" s="42"/>
      <c r="G1197" s="42"/>
      <c r="H1197" s="42"/>
      <c r="I1197" s="42"/>
    </row>
    <row r="1198" spans="1:9" ht="15">
      <c r="A1198" s="42"/>
      <c r="B1198" s="42"/>
      <c r="C1198" s="42"/>
      <c r="D1198" s="42"/>
      <c r="E1198" s="42"/>
      <c r="F1198" s="42"/>
      <c r="G1198" s="42"/>
      <c r="H1198" s="42"/>
      <c r="I1198" s="42"/>
    </row>
    <row r="1199" spans="1:9" ht="15">
      <c r="A1199" s="42"/>
      <c r="B1199" s="42"/>
      <c r="C1199" s="42"/>
      <c r="D1199" s="42"/>
      <c r="E1199" s="42"/>
      <c r="F1199" s="42"/>
      <c r="G1199" s="42"/>
      <c r="H1199" s="42"/>
      <c r="I1199" s="42"/>
    </row>
    <row r="1200" spans="1:9" ht="15">
      <c r="A1200" s="42"/>
      <c r="B1200" s="42"/>
      <c r="C1200" s="42"/>
      <c r="D1200" s="42"/>
      <c r="E1200" s="42"/>
      <c r="F1200" s="42"/>
      <c r="G1200" s="42"/>
      <c r="H1200" s="42"/>
      <c r="I1200" s="42"/>
    </row>
    <row r="1201" spans="1:9" ht="15">
      <c r="A1201" s="42"/>
      <c r="B1201" s="42"/>
      <c r="C1201" s="42"/>
      <c r="D1201" s="42"/>
      <c r="E1201" s="42"/>
      <c r="F1201" s="42"/>
      <c r="G1201" s="42"/>
      <c r="H1201" s="42"/>
      <c r="I1201" s="42"/>
    </row>
    <row r="1202" spans="1:9" ht="15">
      <c r="A1202" s="42"/>
      <c r="B1202" s="42"/>
      <c r="C1202" s="42"/>
      <c r="D1202" s="42"/>
      <c r="E1202" s="42"/>
      <c r="F1202" s="42"/>
      <c r="G1202" s="42"/>
      <c r="H1202" s="42"/>
      <c r="I1202" s="42"/>
    </row>
    <row r="1203" spans="1:9" ht="15">
      <c r="A1203" s="42"/>
      <c r="B1203" s="42"/>
      <c r="C1203" s="42"/>
      <c r="D1203" s="42"/>
      <c r="E1203" s="42"/>
      <c r="F1203" s="42"/>
      <c r="G1203" s="42"/>
      <c r="H1203" s="42"/>
      <c r="I1203" s="42"/>
    </row>
    <row r="1204" spans="1:9" ht="15">
      <c r="A1204" s="42"/>
      <c r="B1204" s="42"/>
      <c r="C1204" s="42"/>
      <c r="D1204" s="42"/>
      <c r="E1204" s="42"/>
      <c r="F1204" s="42"/>
      <c r="G1204" s="42"/>
      <c r="H1204" s="42"/>
      <c r="I1204" s="42"/>
    </row>
    <row r="1205" spans="1:9" ht="15">
      <c r="A1205" s="42"/>
      <c r="B1205" s="42"/>
      <c r="C1205" s="42"/>
      <c r="D1205" s="42"/>
      <c r="E1205" s="42"/>
      <c r="F1205" s="42"/>
      <c r="G1205" s="42"/>
      <c r="H1205" s="42"/>
      <c r="I1205" s="42"/>
    </row>
    <row r="1206" spans="1:9" ht="15">
      <c r="A1206" s="42"/>
      <c r="B1206" s="42"/>
      <c r="C1206" s="42"/>
      <c r="D1206" s="42"/>
      <c r="E1206" s="42"/>
      <c r="F1206" s="42"/>
      <c r="G1206" s="42"/>
      <c r="H1206" s="42"/>
      <c r="I1206" s="42"/>
    </row>
    <row r="1207" spans="1:9" ht="15">
      <c r="A1207" s="42"/>
      <c r="B1207" s="42"/>
      <c r="C1207" s="42"/>
      <c r="D1207" s="42"/>
      <c r="E1207" s="42"/>
      <c r="F1207" s="42"/>
      <c r="G1207" s="42"/>
      <c r="H1207" s="42"/>
      <c r="I1207" s="42"/>
    </row>
    <row r="1208" spans="1:9" ht="15">
      <c r="A1208" s="42"/>
      <c r="B1208" s="42"/>
      <c r="C1208" s="42"/>
      <c r="D1208" s="42"/>
      <c r="E1208" s="42"/>
      <c r="F1208" s="42"/>
      <c r="G1208" s="42"/>
      <c r="H1208" s="42"/>
      <c r="I1208" s="42"/>
    </row>
    <row r="1209" spans="1:9" ht="15">
      <c r="A1209" s="42"/>
      <c r="B1209" s="42"/>
      <c r="C1209" s="42"/>
      <c r="D1209" s="42"/>
      <c r="E1209" s="42"/>
      <c r="F1209" s="42"/>
      <c r="G1209" s="42"/>
      <c r="H1209" s="42"/>
      <c r="I1209" s="42"/>
    </row>
    <row r="1210" spans="1:9" ht="15">
      <c r="A1210" s="42"/>
      <c r="B1210" s="42"/>
      <c r="C1210" s="42"/>
      <c r="D1210" s="42"/>
      <c r="E1210" s="42"/>
      <c r="F1210" s="42"/>
      <c r="G1210" s="42"/>
      <c r="H1210" s="42"/>
      <c r="I1210" s="42"/>
    </row>
    <row r="1211" spans="1:9" ht="15">
      <c r="A1211" s="42"/>
      <c r="B1211" s="42"/>
      <c r="C1211" s="42"/>
      <c r="D1211" s="42"/>
      <c r="E1211" s="42"/>
      <c r="F1211" s="42"/>
      <c r="G1211" s="42"/>
      <c r="H1211" s="42"/>
      <c r="I1211" s="42"/>
    </row>
    <row r="1212" spans="1:9" ht="15">
      <c r="A1212" s="42"/>
      <c r="B1212" s="42"/>
      <c r="C1212" s="42"/>
      <c r="D1212" s="42"/>
      <c r="E1212" s="42"/>
      <c r="F1212" s="42"/>
      <c r="G1212" s="42"/>
      <c r="H1212" s="42"/>
      <c r="I1212" s="42"/>
    </row>
    <row r="1213" spans="1:9" ht="15">
      <c r="A1213" s="42"/>
      <c r="B1213" s="42"/>
      <c r="C1213" s="42"/>
      <c r="D1213" s="42"/>
      <c r="E1213" s="42"/>
      <c r="F1213" s="42"/>
      <c r="G1213" s="42"/>
      <c r="H1213" s="42"/>
      <c r="I1213" s="42"/>
    </row>
    <row r="1214" spans="1:9" ht="15">
      <c r="A1214" s="42"/>
      <c r="B1214" s="42"/>
      <c r="C1214" s="42"/>
      <c r="D1214" s="42"/>
      <c r="E1214" s="42"/>
      <c r="F1214" s="42"/>
      <c r="G1214" s="42"/>
      <c r="H1214" s="42"/>
      <c r="I1214" s="42"/>
    </row>
    <row r="1215" spans="1:9" ht="15">
      <c r="A1215" s="42"/>
      <c r="B1215" s="42"/>
      <c r="C1215" s="42"/>
      <c r="D1215" s="42"/>
      <c r="E1215" s="42"/>
      <c r="F1215" s="42"/>
      <c r="G1215" s="42"/>
      <c r="H1215" s="42"/>
      <c r="I1215" s="42"/>
    </row>
    <row r="1216" spans="1:9" ht="15">
      <c r="A1216" s="42"/>
      <c r="B1216" s="42"/>
      <c r="C1216" s="42"/>
      <c r="D1216" s="42"/>
      <c r="E1216" s="42"/>
      <c r="F1216" s="42"/>
      <c r="G1216" s="42"/>
      <c r="H1216" s="42"/>
      <c r="I1216" s="42"/>
    </row>
    <row r="1217" spans="1:9" ht="15">
      <c r="A1217" s="42"/>
      <c r="B1217" s="42"/>
      <c r="C1217" s="42"/>
      <c r="D1217" s="42"/>
      <c r="E1217" s="42"/>
      <c r="F1217" s="42"/>
      <c r="G1217" s="42"/>
      <c r="H1217" s="42"/>
      <c r="I1217" s="42"/>
    </row>
    <row r="1218" spans="1:9" ht="15">
      <c r="A1218" s="42"/>
      <c r="B1218" s="42"/>
      <c r="C1218" s="42"/>
      <c r="D1218" s="42"/>
      <c r="E1218" s="42"/>
      <c r="F1218" s="42"/>
      <c r="G1218" s="42"/>
      <c r="H1218" s="42"/>
      <c r="I1218" s="42"/>
    </row>
    <row r="1219" spans="1:9" ht="15">
      <c r="A1219" s="42"/>
      <c r="B1219" s="42"/>
      <c r="C1219" s="42"/>
      <c r="D1219" s="42"/>
      <c r="E1219" s="42"/>
      <c r="F1219" s="42"/>
      <c r="G1219" s="42"/>
      <c r="H1219" s="42"/>
      <c r="I1219" s="42"/>
    </row>
    <row r="1220" spans="1:9" ht="15">
      <c r="A1220" s="42"/>
      <c r="B1220" s="42"/>
      <c r="C1220" s="42"/>
      <c r="D1220" s="42"/>
      <c r="E1220" s="42"/>
      <c r="F1220" s="42"/>
      <c r="G1220" s="42"/>
      <c r="H1220" s="42"/>
      <c r="I1220" s="42"/>
    </row>
    <row r="1221" spans="1:9" ht="15">
      <c r="A1221" s="42"/>
      <c r="B1221" s="42"/>
      <c r="C1221" s="42"/>
      <c r="D1221" s="42"/>
      <c r="E1221" s="42"/>
      <c r="F1221" s="42"/>
      <c r="G1221" s="42"/>
      <c r="H1221" s="42"/>
      <c r="I1221" s="42"/>
    </row>
    <row r="1222" spans="1:9" ht="15">
      <c r="A1222" s="42"/>
      <c r="B1222" s="42"/>
      <c r="C1222" s="42"/>
      <c r="D1222" s="42"/>
      <c r="E1222" s="42"/>
      <c r="F1222" s="42"/>
      <c r="G1222" s="42"/>
      <c r="H1222" s="42"/>
      <c r="I1222" s="42"/>
    </row>
    <row r="1223" spans="1:9" ht="15">
      <c r="A1223" s="42"/>
      <c r="B1223" s="42"/>
      <c r="C1223" s="42"/>
      <c r="D1223" s="42"/>
      <c r="E1223" s="42"/>
      <c r="F1223" s="42"/>
      <c r="G1223" s="42"/>
      <c r="H1223" s="42"/>
      <c r="I1223" s="42"/>
    </row>
    <row r="1224" spans="1:9" ht="15">
      <c r="A1224" s="42"/>
      <c r="B1224" s="42"/>
      <c r="C1224" s="42"/>
      <c r="D1224" s="42"/>
      <c r="E1224" s="42"/>
      <c r="F1224" s="42"/>
      <c r="G1224" s="42"/>
      <c r="H1224" s="42"/>
      <c r="I1224" s="42"/>
    </row>
    <row r="1225" spans="1:9" ht="15">
      <c r="A1225" s="42"/>
      <c r="B1225" s="42"/>
      <c r="C1225" s="42"/>
      <c r="D1225" s="42"/>
      <c r="E1225" s="42"/>
      <c r="F1225" s="42"/>
      <c r="G1225" s="42"/>
      <c r="H1225" s="42"/>
      <c r="I1225" s="42"/>
    </row>
    <row r="1226" spans="1:9" ht="15">
      <c r="A1226" s="42"/>
      <c r="B1226" s="42"/>
      <c r="C1226" s="42"/>
      <c r="D1226" s="42"/>
      <c r="E1226" s="42"/>
      <c r="F1226" s="42"/>
      <c r="G1226" s="42"/>
      <c r="H1226" s="42"/>
      <c r="I1226" s="42"/>
    </row>
    <row r="1227" spans="1:9" ht="15">
      <c r="A1227" s="42"/>
      <c r="B1227" s="42"/>
      <c r="C1227" s="42"/>
      <c r="D1227" s="42"/>
      <c r="E1227" s="42"/>
      <c r="F1227" s="42"/>
      <c r="G1227" s="42"/>
      <c r="H1227" s="42"/>
      <c r="I1227" s="42"/>
    </row>
    <row r="1228" spans="1:9" ht="15">
      <c r="A1228" s="42"/>
      <c r="B1228" s="42"/>
      <c r="C1228" s="42"/>
      <c r="D1228" s="42"/>
      <c r="E1228" s="42"/>
      <c r="F1228" s="42"/>
      <c r="G1228" s="42"/>
      <c r="H1228" s="42"/>
      <c r="I1228" s="42"/>
    </row>
    <row r="1229" spans="1:9" ht="15">
      <c r="A1229" s="42"/>
      <c r="B1229" s="42"/>
      <c r="C1229" s="42"/>
      <c r="D1229" s="42"/>
      <c r="E1229" s="42"/>
      <c r="F1229" s="42"/>
      <c r="G1229" s="42"/>
      <c r="H1229" s="42"/>
      <c r="I1229" s="42"/>
    </row>
    <row r="1230" spans="1:9" ht="15">
      <c r="A1230" s="42"/>
      <c r="B1230" s="42"/>
      <c r="C1230" s="42"/>
      <c r="D1230" s="42"/>
      <c r="E1230" s="42"/>
      <c r="F1230" s="42"/>
      <c r="G1230" s="42"/>
      <c r="H1230" s="42"/>
      <c r="I1230" s="42"/>
    </row>
    <row r="1231" spans="1:9" ht="15">
      <c r="A1231" s="42"/>
      <c r="B1231" s="42"/>
      <c r="C1231" s="42"/>
      <c r="D1231" s="42"/>
      <c r="E1231" s="42"/>
      <c r="F1231" s="42"/>
      <c r="G1231" s="42"/>
      <c r="H1231" s="42"/>
      <c r="I1231" s="42"/>
    </row>
    <row r="1232" spans="1:9" ht="15">
      <c r="A1232" s="42"/>
      <c r="B1232" s="42"/>
      <c r="C1232" s="42"/>
      <c r="D1232" s="42"/>
      <c r="E1232" s="42"/>
      <c r="F1232" s="42"/>
      <c r="G1232" s="42"/>
      <c r="H1232" s="42"/>
      <c r="I1232" s="42"/>
    </row>
    <row r="1233" spans="1:9" ht="15">
      <c r="A1233" s="42"/>
      <c r="B1233" s="42"/>
      <c r="C1233" s="42"/>
      <c r="D1233" s="42"/>
      <c r="E1233" s="42"/>
      <c r="F1233" s="42"/>
      <c r="G1233" s="42"/>
      <c r="H1233" s="42"/>
      <c r="I1233" s="42"/>
    </row>
    <row r="1234" spans="1:9" ht="15">
      <c r="A1234" s="42"/>
      <c r="B1234" s="42"/>
      <c r="C1234" s="42"/>
      <c r="D1234" s="42"/>
      <c r="E1234" s="42"/>
      <c r="F1234" s="42"/>
      <c r="G1234" s="42"/>
      <c r="H1234" s="42"/>
      <c r="I1234" s="42"/>
    </row>
    <row r="1235" spans="1:9" ht="15">
      <c r="A1235" s="42"/>
      <c r="B1235" s="42"/>
      <c r="C1235" s="42"/>
      <c r="D1235" s="42"/>
      <c r="E1235" s="42"/>
      <c r="F1235" s="42"/>
      <c r="G1235" s="42"/>
      <c r="H1235" s="42"/>
      <c r="I1235" s="42"/>
    </row>
    <row r="1236" spans="1:9" ht="15">
      <c r="A1236" s="42"/>
      <c r="B1236" s="42"/>
      <c r="C1236" s="42"/>
      <c r="D1236" s="42"/>
      <c r="E1236" s="42"/>
      <c r="F1236" s="42"/>
      <c r="G1236" s="42"/>
      <c r="H1236" s="42"/>
      <c r="I1236" s="42"/>
    </row>
    <row r="1237" spans="1:9" ht="15">
      <c r="A1237" s="42"/>
      <c r="B1237" s="42"/>
      <c r="C1237" s="42"/>
      <c r="D1237" s="42"/>
      <c r="E1237" s="42"/>
      <c r="F1237" s="42"/>
      <c r="G1237" s="42"/>
      <c r="H1237" s="42"/>
      <c r="I1237" s="42"/>
    </row>
    <row r="1238" spans="1:9" ht="15">
      <c r="A1238" s="42"/>
      <c r="B1238" s="42"/>
      <c r="C1238" s="42"/>
      <c r="D1238" s="42"/>
      <c r="E1238" s="42"/>
      <c r="F1238" s="42"/>
      <c r="G1238" s="42"/>
      <c r="H1238" s="42"/>
      <c r="I1238" s="42"/>
    </row>
    <row r="1239" spans="1:9" ht="15">
      <c r="A1239" s="42"/>
      <c r="B1239" s="42"/>
      <c r="C1239" s="42"/>
      <c r="D1239" s="42"/>
      <c r="E1239" s="42"/>
      <c r="F1239" s="42"/>
      <c r="G1239" s="42"/>
      <c r="H1239" s="42"/>
      <c r="I1239" s="42"/>
    </row>
    <row r="1240" spans="1:9" ht="15">
      <c r="A1240" s="42"/>
      <c r="B1240" s="42"/>
      <c r="C1240" s="42"/>
      <c r="D1240" s="42"/>
      <c r="E1240" s="42"/>
      <c r="F1240" s="42"/>
      <c r="G1240" s="42"/>
      <c r="H1240" s="42"/>
      <c r="I1240" s="42"/>
    </row>
    <row r="1241" spans="1:9" ht="15">
      <c r="A1241" s="42"/>
      <c r="B1241" s="42"/>
      <c r="C1241" s="42"/>
      <c r="D1241" s="42"/>
      <c r="E1241" s="42"/>
      <c r="F1241" s="42"/>
      <c r="G1241" s="42"/>
      <c r="H1241" s="42"/>
      <c r="I1241" s="42"/>
    </row>
    <row r="1242" spans="1:9" ht="15">
      <c r="A1242" s="42"/>
      <c r="B1242" s="42"/>
      <c r="C1242" s="42"/>
      <c r="D1242" s="42"/>
      <c r="E1242" s="42"/>
      <c r="F1242" s="42"/>
      <c r="G1242" s="42"/>
      <c r="H1242" s="42"/>
      <c r="I1242" s="42"/>
    </row>
    <row r="1243" spans="1:9" ht="15">
      <c r="A1243" s="42"/>
      <c r="B1243" s="42"/>
      <c r="C1243" s="42"/>
      <c r="D1243" s="42"/>
      <c r="E1243" s="42"/>
      <c r="F1243" s="42"/>
      <c r="G1243" s="42"/>
      <c r="H1243" s="42"/>
      <c r="I1243" s="42"/>
    </row>
    <row r="1244" spans="1:9" ht="15">
      <c r="A1244" s="42"/>
      <c r="B1244" s="42"/>
      <c r="C1244" s="42"/>
      <c r="D1244" s="42"/>
      <c r="E1244" s="42"/>
      <c r="F1244" s="42"/>
      <c r="G1244" s="42"/>
      <c r="H1244" s="42"/>
      <c r="I1244" s="42"/>
    </row>
    <row r="1245" spans="1:9" ht="15">
      <c r="A1245" s="42"/>
      <c r="B1245" s="42"/>
      <c r="C1245" s="42"/>
      <c r="D1245" s="42"/>
      <c r="E1245" s="42"/>
      <c r="F1245" s="42"/>
      <c r="G1245" s="42"/>
      <c r="H1245" s="42"/>
      <c r="I1245" s="42"/>
    </row>
    <row r="1246" spans="1:9" ht="15">
      <c r="A1246" s="42"/>
      <c r="B1246" s="42"/>
      <c r="C1246" s="42"/>
      <c r="D1246" s="42"/>
      <c r="E1246" s="42"/>
      <c r="F1246" s="42"/>
      <c r="G1246" s="42"/>
      <c r="H1246" s="42"/>
      <c r="I1246" s="42"/>
    </row>
    <row r="1247" spans="1:9" ht="15">
      <c r="A1247" s="42"/>
      <c r="B1247" s="42"/>
      <c r="C1247" s="42"/>
      <c r="D1247" s="42"/>
      <c r="E1247" s="42"/>
      <c r="F1247" s="42"/>
      <c r="G1247" s="42"/>
      <c r="H1247" s="42"/>
      <c r="I1247" s="42"/>
    </row>
    <row r="1248" spans="1:9" ht="15">
      <c r="A1248" s="42"/>
      <c r="B1248" s="42"/>
      <c r="C1248" s="42"/>
      <c r="D1248" s="42"/>
      <c r="E1248" s="42"/>
      <c r="F1248" s="42"/>
      <c r="G1248" s="42"/>
      <c r="H1248" s="42"/>
      <c r="I1248" s="42"/>
    </row>
    <row r="1249" spans="1:9" ht="15">
      <c r="A1249" s="42"/>
      <c r="B1249" s="42"/>
      <c r="C1249" s="42"/>
      <c r="D1249" s="42"/>
      <c r="E1249" s="42"/>
      <c r="F1249" s="42"/>
      <c r="G1249" s="42"/>
      <c r="H1249" s="42"/>
      <c r="I1249" s="42"/>
    </row>
    <row r="1250" spans="1:9" ht="15">
      <c r="A1250" s="42"/>
      <c r="B1250" s="42"/>
      <c r="C1250" s="42"/>
      <c r="D1250" s="42"/>
      <c r="E1250" s="42"/>
      <c r="F1250" s="42"/>
      <c r="G1250" s="42"/>
      <c r="H1250" s="42"/>
      <c r="I1250" s="42"/>
    </row>
    <row r="1251" spans="1:9" ht="15">
      <c r="A1251" s="42"/>
      <c r="B1251" s="42"/>
      <c r="C1251" s="42"/>
      <c r="D1251" s="42"/>
      <c r="E1251" s="42"/>
      <c r="F1251" s="42"/>
      <c r="G1251" s="42"/>
      <c r="H1251" s="42"/>
      <c r="I1251" s="42"/>
    </row>
    <row r="1252" spans="1:9" ht="15">
      <c r="A1252" s="42"/>
      <c r="B1252" s="42"/>
      <c r="C1252" s="42"/>
      <c r="D1252" s="42"/>
      <c r="E1252" s="42"/>
      <c r="F1252" s="42"/>
      <c r="G1252" s="42"/>
      <c r="H1252" s="42"/>
      <c r="I1252" s="42"/>
    </row>
    <row r="1253" spans="1:9" ht="15">
      <c r="A1253" s="42"/>
      <c r="B1253" s="42"/>
      <c r="C1253" s="42"/>
      <c r="D1253" s="42"/>
      <c r="E1253" s="42"/>
      <c r="F1253" s="42"/>
      <c r="G1253" s="42"/>
      <c r="H1253" s="42"/>
      <c r="I1253" s="42"/>
    </row>
    <row r="1254" spans="1:9" ht="15">
      <c r="A1254" s="42"/>
      <c r="B1254" s="42"/>
      <c r="C1254" s="42"/>
      <c r="D1254" s="42"/>
      <c r="E1254" s="42"/>
      <c r="F1254" s="42"/>
      <c r="G1254" s="42"/>
      <c r="H1254" s="42"/>
      <c r="I1254" s="42"/>
    </row>
    <row r="1255" spans="1:9" ht="15">
      <c r="A1255" s="42"/>
      <c r="B1255" s="42"/>
      <c r="C1255" s="42"/>
      <c r="D1255" s="42"/>
      <c r="E1255" s="42"/>
      <c r="F1255" s="42"/>
      <c r="G1255" s="42"/>
      <c r="H1255" s="42"/>
      <c r="I1255" s="42"/>
    </row>
    <row r="1256" spans="1:9" ht="15">
      <c r="A1256" s="42"/>
      <c r="B1256" s="42"/>
      <c r="C1256" s="42"/>
      <c r="D1256" s="42"/>
      <c r="E1256" s="42"/>
      <c r="F1256" s="42"/>
      <c r="G1256" s="42"/>
      <c r="H1256" s="42"/>
      <c r="I1256" s="42"/>
    </row>
    <row r="1257" spans="1:9" ht="15">
      <c r="A1257" s="42"/>
      <c r="B1257" s="42"/>
      <c r="C1257" s="42"/>
      <c r="D1257" s="42"/>
      <c r="E1257" s="42"/>
      <c r="F1257" s="42"/>
      <c r="G1257" s="42"/>
      <c r="H1257" s="42"/>
      <c r="I1257" s="42"/>
    </row>
    <row r="1258" spans="1:9" ht="15">
      <c r="A1258" s="42"/>
      <c r="B1258" s="42"/>
      <c r="C1258" s="42"/>
      <c r="D1258" s="42"/>
      <c r="E1258" s="42"/>
      <c r="F1258" s="42"/>
      <c r="G1258" s="42"/>
      <c r="H1258" s="42"/>
      <c r="I1258" s="42"/>
    </row>
    <row r="1259" spans="1:9" ht="15">
      <c r="A1259" s="42"/>
      <c r="B1259" s="42"/>
      <c r="C1259" s="42"/>
      <c r="D1259" s="42"/>
      <c r="E1259" s="42"/>
      <c r="F1259" s="42"/>
      <c r="G1259" s="42"/>
      <c r="H1259" s="42"/>
      <c r="I1259" s="42"/>
    </row>
    <row r="1260" spans="1:9" ht="15">
      <c r="A1260" s="42"/>
      <c r="B1260" s="42"/>
      <c r="C1260" s="42"/>
      <c r="D1260" s="42"/>
      <c r="E1260" s="42"/>
      <c r="F1260" s="42"/>
      <c r="G1260" s="42"/>
      <c r="H1260" s="42"/>
      <c r="I1260" s="42"/>
    </row>
    <row r="1261" spans="1:9" ht="15">
      <c r="A1261" s="42"/>
      <c r="B1261" s="42"/>
      <c r="C1261" s="42"/>
      <c r="D1261" s="42"/>
      <c r="E1261" s="42"/>
      <c r="F1261" s="42"/>
      <c r="G1261" s="42"/>
      <c r="H1261" s="42"/>
      <c r="I1261" s="42"/>
    </row>
    <row r="1262" spans="1:9" ht="15">
      <c r="A1262" s="42"/>
      <c r="B1262" s="42"/>
      <c r="C1262" s="42"/>
      <c r="D1262" s="42"/>
      <c r="E1262" s="42"/>
      <c r="F1262" s="42"/>
      <c r="G1262" s="42"/>
      <c r="H1262" s="42"/>
      <c r="I1262" s="42"/>
    </row>
    <row r="1263" spans="1:9" ht="15">
      <c r="A1263" s="42"/>
      <c r="B1263" s="42"/>
      <c r="C1263" s="42"/>
      <c r="D1263" s="42"/>
      <c r="E1263" s="42"/>
      <c r="F1263" s="42"/>
      <c r="G1263" s="42"/>
      <c r="H1263" s="42"/>
      <c r="I1263" s="42"/>
    </row>
    <row r="1264" spans="1:9" ht="15">
      <c r="A1264" s="42"/>
      <c r="B1264" s="42"/>
      <c r="C1264" s="42"/>
      <c r="D1264" s="42"/>
      <c r="E1264" s="42"/>
      <c r="F1264" s="42"/>
      <c r="G1264" s="42"/>
      <c r="H1264" s="42"/>
      <c r="I1264" s="42"/>
    </row>
    <row r="1265" spans="1:9" ht="15">
      <c r="A1265" s="42"/>
      <c r="B1265" s="42"/>
      <c r="C1265" s="42"/>
      <c r="D1265" s="42"/>
      <c r="E1265" s="42"/>
      <c r="F1265" s="42"/>
      <c r="G1265" s="42"/>
      <c r="H1265" s="42"/>
      <c r="I1265" s="42"/>
    </row>
    <row r="1266" spans="1:9" ht="15">
      <c r="A1266" s="42"/>
      <c r="B1266" s="42"/>
      <c r="C1266" s="42"/>
      <c r="D1266" s="42"/>
      <c r="E1266" s="42"/>
      <c r="F1266" s="42"/>
      <c r="G1266" s="42"/>
      <c r="H1266" s="42"/>
      <c r="I1266" s="42"/>
    </row>
    <row r="1267" spans="1:9" ht="15">
      <c r="A1267" s="42"/>
      <c r="B1267" s="42"/>
      <c r="C1267" s="42"/>
      <c r="D1267" s="42"/>
      <c r="E1267" s="42"/>
      <c r="F1267" s="42"/>
      <c r="G1267" s="42"/>
      <c r="H1267" s="42"/>
      <c r="I1267" s="42"/>
    </row>
    <row r="1268" spans="1:9" ht="15">
      <c r="A1268" s="42"/>
      <c r="B1268" s="42"/>
      <c r="C1268" s="42"/>
      <c r="D1268" s="42"/>
      <c r="E1268" s="42"/>
      <c r="F1268" s="42"/>
      <c r="G1268" s="42"/>
      <c r="H1268" s="42"/>
      <c r="I1268" s="42"/>
    </row>
    <row r="1269" spans="1:9" ht="15">
      <c r="A1269" s="42"/>
      <c r="B1269" s="42"/>
      <c r="C1269" s="42"/>
      <c r="D1269" s="42"/>
      <c r="E1269" s="42"/>
      <c r="F1269" s="42"/>
      <c r="G1269" s="42"/>
      <c r="H1269" s="42"/>
      <c r="I1269" s="42"/>
    </row>
    <row r="1270" spans="1:9" ht="15">
      <c r="A1270" s="42"/>
      <c r="B1270" s="42"/>
      <c r="C1270" s="42"/>
      <c r="D1270" s="42"/>
      <c r="E1270" s="42"/>
      <c r="F1270" s="42"/>
      <c r="G1270" s="42"/>
      <c r="H1270" s="42"/>
      <c r="I1270" s="42"/>
    </row>
    <row r="1271" spans="1:9" ht="15">
      <c r="A1271" s="42"/>
      <c r="B1271" s="42"/>
      <c r="C1271" s="42"/>
      <c r="D1271" s="42"/>
      <c r="E1271" s="42"/>
      <c r="F1271" s="42"/>
      <c r="G1271" s="42"/>
      <c r="H1271" s="42"/>
      <c r="I1271" s="42"/>
    </row>
    <row r="1272" spans="1:9" ht="15">
      <c r="A1272" s="42"/>
      <c r="B1272" s="42"/>
      <c r="C1272" s="42"/>
      <c r="D1272" s="42"/>
      <c r="E1272" s="42"/>
      <c r="F1272" s="42"/>
      <c r="G1272" s="42"/>
      <c r="H1272" s="42"/>
      <c r="I1272" s="42"/>
    </row>
    <row r="1273" spans="1:9" ht="15">
      <c r="A1273" s="42"/>
      <c r="B1273" s="42"/>
      <c r="C1273" s="42"/>
      <c r="D1273" s="42"/>
      <c r="E1273" s="42"/>
      <c r="F1273" s="42"/>
      <c r="G1273" s="42"/>
      <c r="H1273" s="42"/>
      <c r="I1273" s="42"/>
    </row>
    <row r="1274" spans="1:9" ht="15">
      <c r="A1274" s="42"/>
      <c r="B1274" s="42"/>
      <c r="C1274" s="42"/>
      <c r="D1274" s="42"/>
      <c r="E1274" s="42"/>
      <c r="F1274" s="42"/>
      <c r="G1274" s="42"/>
      <c r="H1274" s="42"/>
      <c r="I1274" s="42"/>
    </row>
    <row r="1275" spans="1:9" ht="15">
      <c r="A1275" s="42"/>
      <c r="B1275" s="42"/>
      <c r="C1275" s="42"/>
      <c r="D1275" s="42"/>
      <c r="E1275" s="42"/>
      <c r="F1275" s="42"/>
      <c r="G1275" s="42"/>
      <c r="H1275" s="42"/>
      <c r="I1275" s="42"/>
    </row>
    <row r="1276" spans="1:9" ht="15">
      <c r="A1276" s="42"/>
      <c r="B1276" s="42"/>
      <c r="C1276" s="42"/>
      <c r="D1276" s="42"/>
      <c r="E1276" s="42"/>
      <c r="F1276" s="42"/>
      <c r="G1276" s="42"/>
      <c r="H1276" s="42"/>
      <c r="I1276" s="42"/>
    </row>
    <row r="1277" spans="1:9" ht="15">
      <c r="A1277" s="42"/>
      <c r="B1277" s="42"/>
      <c r="C1277" s="42"/>
      <c r="D1277" s="42"/>
      <c r="E1277" s="42"/>
      <c r="F1277" s="42"/>
      <c r="G1277" s="42"/>
      <c r="H1277" s="42"/>
      <c r="I1277" s="42"/>
    </row>
    <row r="1278" spans="1:9" ht="15">
      <c r="A1278" s="42"/>
      <c r="B1278" s="42"/>
      <c r="C1278" s="42"/>
      <c r="D1278" s="42"/>
      <c r="E1278" s="42"/>
      <c r="F1278" s="42"/>
      <c r="G1278" s="42"/>
      <c r="H1278" s="42"/>
      <c r="I1278" s="42"/>
    </row>
    <row r="1279" spans="1:9" ht="15">
      <c r="A1279" s="42"/>
      <c r="B1279" s="42"/>
      <c r="C1279" s="42"/>
      <c r="D1279" s="42"/>
      <c r="E1279" s="42"/>
      <c r="F1279" s="42"/>
      <c r="G1279" s="42"/>
      <c r="H1279" s="42"/>
      <c r="I1279" s="42"/>
    </row>
    <row r="1280" spans="1:9" ht="15">
      <c r="A1280" s="42"/>
      <c r="B1280" s="42"/>
      <c r="C1280" s="42"/>
      <c r="D1280" s="42"/>
      <c r="E1280" s="42"/>
      <c r="F1280" s="42"/>
      <c r="G1280" s="42"/>
      <c r="H1280" s="42"/>
      <c r="I1280" s="42"/>
    </row>
    <row r="1281" spans="1:9" ht="15">
      <c r="A1281" s="42"/>
      <c r="B1281" s="42"/>
      <c r="C1281" s="42"/>
      <c r="D1281" s="42"/>
      <c r="E1281" s="42"/>
      <c r="F1281" s="42"/>
      <c r="G1281" s="42"/>
      <c r="H1281" s="42"/>
      <c r="I1281" s="42"/>
    </row>
    <row r="1282" spans="1:9" ht="15">
      <c r="A1282" s="42"/>
      <c r="B1282" s="42"/>
      <c r="C1282" s="42"/>
      <c r="D1282" s="42"/>
      <c r="E1282" s="42"/>
      <c r="F1282" s="42"/>
      <c r="G1282" s="42"/>
      <c r="H1282" s="42"/>
      <c r="I1282" s="42"/>
    </row>
    <row r="1283" spans="1:9" ht="15">
      <c r="A1283" s="42"/>
      <c r="B1283" s="42"/>
      <c r="C1283" s="42"/>
      <c r="D1283" s="42"/>
      <c r="E1283" s="42"/>
      <c r="F1283" s="42"/>
      <c r="G1283" s="42"/>
      <c r="H1283" s="42"/>
      <c r="I1283" s="42"/>
    </row>
    <row r="1284" spans="1:9" ht="15">
      <c r="A1284" s="42"/>
      <c r="B1284" s="42"/>
      <c r="C1284" s="42"/>
      <c r="D1284" s="42"/>
      <c r="E1284" s="42"/>
      <c r="F1284" s="42"/>
      <c r="G1284" s="42"/>
      <c r="H1284" s="42"/>
      <c r="I1284" s="42"/>
    </row>
    <row r="1285" spans="1:9" ht="15">
      <c r="A1285" s="42"/>
      <c r="B1285" s="42"/>
      <c r="C1285" s="42"/>
      <c r="D1285" s="42"/>
      <c r="E1285" s="42"/>
      <c r="F1285" s="42"/>
      <c r="G1285" s="42"/>
      <c r="H1285" s="42"/>
      <c r="I1285" s="42"/>
    </row>
    <row r="1286" spans="1:9" ht="15">
      <c r="A1286" s="42"/>
      <c r="B1286" s="42"/>
      <c r="C1286" s="42"/>
      <c r="D1286" s="42"/>
      <c r="E1286" s="42"/>
      <c r="F1286" s="42"/>
      <c r="G1286" s="42"/>
      <c r="H1286" s="42"/>
      <c r="I1286" s="42"/>
    </row>
    <row r="1287" spans="1:9" ht="15">
      <c r="A1287" s="42"/>
      <c r="B1287" s="42"/>
      <c r="C1287" s="42"/>
      <c r="D1287" s="42"/>
      <c r="E1287" s="42"/>
      <c r="F1287" s="42"/>
      <c r="G1287" s="42"/>
      <c r="H1287" s="42"/>
      <c r="I1287" s="42"/>
    </row>
    <row r="1288" spans="1:9" ht="15">
      <c r="A1288" s="42"/>
      <c r="B1288" s="42"/>
      <c r="C1288" s="42"/>
      <c r="D1288" s="42"/>
      <c r="E1288" s="42"/>
      <c r="F1288" s="42"/>
      <c r="G1288" s="42"/>
      <c r="H1288" s="42"/>
      <c r="I1288" s="42"/>
    </row>
    <row r="1289" spans="1:9" ht="15">
      <c r="A1289" s="42"/>
      <c r="B1289" s="42"/>
      <c r="C1289" s="42"/>
      <c r="D1289" s="42"/>
      <c r="E1289" s="42"/>
      <c r="F1289" s="42"/>
      <c r="G1289" s="42"/>
      <c r="H1289" s="42"/>
      <c r="I1289" s="42"/>
    </row>
    <row r="1290" spans="1:9" ht="15">
      <c r="A1290" s="42"/>
      <c r="B1290" s="42"/>
      <c r="C1290" s="42"/>
      <c r="D1290" s="42"/>
      <c r="E1290" s="42"/>
      <c r="F1290" s="42"/>
      <c r="G1290" s="42"/>
      <c r="H1290" s="42"/>
      <c r="I1290" s="42"/>
    </row>
    <row r="1291" spans="1:9" ht="15">
      <c r="A1291" s="42"/>
      <c r="B1291" s="42"/>
      <c r="C1291" s="42"/>
      <c r="D1291" s="42"/>
      <c r="E1291" s="42"/>
      <c r="F1291" s="42"/>
      <c r="G1291" s="42"/>
      <c r="H1291" s="42"/>
      <c r="I1291" s="42"/>
    </row>
    <row r="1292" spans="1:9" ht="15">
      <c r="A1292" s="42"/>
      <c r="B1292" s="42"/>
      <c r="C1292" s="42"/>
      <c r="D1292" s="42"/>
      <c r="E1292" s="42"/>
      <c r="F1292" s="42"/>
      <c r="G1292" s="42"/>
      <c r="H1292" s="42"/>
      <c r="I1292" s="42"/>
    </row>
    <row r="1293" spans="1:9" ht="15">
      <c r="A1293" s="42"/>
      <c r="B1293" s="42"/>
      <c r="C1293" s="42"/>
      <c r="D1293" s="42"/>
      <c r="E1293" s="42"/>
      <c r="F1293" s="42"/>
      <c r="G1293" s="42"/>
      <c r="H1293" s="42"/>
      <c r="I1293" s="42"/>
    </row>
    <row r="1294" spans="1:9" ht="15">
      <c r="A1294" s="42"/>
      <c r="B1294" s="42"/>
      <c r="C1294" s="42"/>
      <c r="D1294" s="42"/>
      <c r="E1294" s="42"/>
      <c r="F1294" s="42"/>
      <c r="G1294" s="42"/>
      <c r="H1294" s="42"/>
      <c r="I1294" s="42"/>
    </row>
    <row r="1295" spans="1:9" ht="15">
      <c r="A1295" s="42"/>
      <c r="B1295" s="42"/>
      <c r="C1295" s="42"/>
      <c r="D1295" s="42"/>
      <c r="E1295" s="42"/>
      <c r="F1295" s="42"/>
      <c r="G1295" s="42"/>
      <c r="H1295" s="42"/>
      <c r="I1295" s="42"/>
    </row>
    <row r="1296" spans="1:9" ht="15">
      <c r="A1296" s="42"/>
      <c r="B1296" s="42"/>
      <c r="C1296" s="42"/>
      <c r="D1296" s="42"/>
      <c r="E1296" s="42"/>
      <c r="F1296" s="42"/>
      <c r="G1296" s="42"/>
      <c r="H1296" s="42"/>
      <c r="I1296" s="42"/>
    </row>
    <row r="1297" spans="1:9" ht="15">
      <c r="A1297" s="42"/>
      <c r="B1297" s="42"/>
      <c r="C1297" s="42"/>
      <c r="D1297" s="42"/>
      <c r="E1297" s="42"/>
      <c r="F1297" s="42"/>
      <c r="G1297" s="42"/>
      <c r="H1297" s="42"/>
      <c r="I1297" s="42"/>
    </row>
    <row r="1298" spans="1:9" ht="15">
      <c r="A1298" s="42"/>
      <c r="B1298" s="42"/>
      <c r="C1298" s="42"/>
      <c r="D1298" s="42"/>
      <c r="E1298" s="42"/>
      <c r="F1298" s="42"/>
      <c r="G1298" s="42"/>
      <c r="H1298" s="42"/>
      <c r="I1298" s="42"/>
    </row>
    <row r="1299" spans="1:9" ht="15">
      <c r="A1299" s="42"/>
      <c r="B1299" s="42"/>
      <c r="C1299" s="42"/>
      <c r="D1299" s="42"/>
      <c r="E1299" s="42"/>
      <c r="F1299" s="42"/>
      <c r="G1299" s="42"/>
      <c r="H1299" s="42"/>
      <c r="I1299" s="42"/>
    </row>
    <row r="1300" spans="1:9" ht="15">
      <c r="A1300" s="42"/>
      <c r="B1300" s="42"/>
      <c r="C1300" s="42"/>
      <c r="D1300" s="42"/>
      <c r="E1300" s="42"/>
      <c r="F1300" s="42"/>
      <c r="G1300" s="42"/>
      <c r="H1300" s="42"/>
      <c r="I1300" s="42"/>
    </row>
    <row r="1301" spans="1:9" ht="15">
      <c r="A1301" s="42"/>
      <c r="B1301" s="42"/>
      <c r="C1301" s="42"/>
      <c r="D1301" s="42"/>
      <c r="E1301" s="42"/>
      <c r="F1301" s="42"/>
      <c r="G1301" s="42"/>
      <c r="H1301" s="42"/>
      <c r="I1301" s="42"/>
    </row>
    <row r="1302" spans="1:9" ht="15">
      <c r="A1302" s="42"/>
      <c r="B1302" s="42"/>
      <c r="C1302" s="42"/>
      <c r="D1302" s="42"/>
      <c r="E1302" s="42"/>
      <c r="F1302" s="42"/>
      <c r="G1302" s="42"/>
      <c r="H1302" s="42"/>
      <c r="I1302" s="42"/>
    </row>
    <row r="1303" spans="1:9" ht="15">
      <c r="A1303" s="42"/>
      <c r="B1303" s="42"/>
      <c r="C1303" s="42"/>
      <c r="D1303" s="42"/>
      <c r="E1303" s="42"/>
      <c r="F1303" s="42"/>
      <c r="G1303" s="42"/>
      <c r="H1303" s="42"/>
      <c r="I1303" s="42"/>
    </row>
    <row r="1304" spans="1:9" ht="15">
      <c r="A1304" s="42"/>
      <c r="B1304" s="42"/>
      <c r="C1304" s="42"/>
      <c r="D1304" s="42"/>
      <c r="E1304" s="42"/>
      <c r="F1304" s="42"/>
      <c r="G1304" s="42"/>
      <c r="H1304" s="42"/>
      <c r="I1304" s="42"/>
    </row>
    <row r="1305" spans="1:9" ht="15">
      <c r="A1305" s="42"/>
      <c r="B1305" s="42"/>
      <c r="C1305" s="42"/>
      <c r="D1305" s="42"/>
      <c r="E1305" s="42"/>
      <c r="F1305" s="42"/>
      <c r="G1305" s="42"/>
      <c r="H1305" s="42"/>
      <c r="I1305" s="42"/>
    </row>
    <row r="1306" spans="1:9" ht="15">
      <c r="A1306" s="42"/>
      <c r="B1306" s="42"/>
      <c r="C1306" s="42"/>
      <c r="D1306" s="42"/>
      <c r="E1306" s="42"/>
      <c r="F1306" s="42"/>
      <c r="G1306" s="42"/>
      <c r="H1306" s="42"/>
      <c r="I1306" s="42"/>
    </row>
    <row r="1307" spans="1:9" ht="15">
      <c r="A1307" s="42"/>
      <c r="B1307" s="42"/>
      <c r="C1307" s="42"/>
      <c r="D1307" s="42"/>
      <c r="E1307" s="42"/>
      <c r="F1307" s="42"/>
      <c r="G1307" s="42"/>
      <c r="H1307" s="42"/>
      <c r="I1307" s="42"/>
    </row>
    <row r="1308" spans="1:9" ht="15">
      <c r="A1308" s="42"/>
      <c r="B1308" s="42"/>
      <c r="C1308" s="42"/>
      <c r="D1308" s="42"/>
      <c r="E1308" s="42"/>
      <c r="F1308" s="42"/>
      <c r="G1308" s="42"/>
      <c r="H1308" s="42"/>
      <c r="I1308" s="42"/>
    </row>
    <row r="1309" spans="1:9" ht="15">
      <c r="A1309" s="42"/>
      <c r="B1309" s="42"/>
      <c r="C1309" s="42"/>
      <c r="D1309" s="42"/>
      <c r="E1309" s="42"/>
      <c r="F1309" s="42"/>
      <c r="G1309" s="42"/>
      <c r="H1309" s="42"/>
      <c r="I1309" s="42"/>
    </row>
    <row r="1310" spans="1:9" ht="15">
      <c r="A1310" s="42"/>
      <c r="B1310" s="42"/>
      <c r="C1310" s="42"/>
      <c r="D1310" s="42"/>
      <c r="E1310" s="42"/>
      <c r="F1310" s="42"/>
      <c r="G1310" s="42"/>
      <c r="H1310" s="42"/>
      <c r="I1310" s="42"/>
    </row>
    <row r="1311" spans="1:9" ht="15">
      <c r="A1311" s="42"/>
      <c r="B1311" s="42"/>
      <c r="C1311" s="42"/>
      <c r="D1311" s="42"/>
      <c r="E1311" s="42"/>
      <c r="F1311" s="42"/>
      <c r="G1311" s="42"/>
      <c r="H1311" s="42"/>
      <c r="I1311" s="42"/>
    </row>
    <row r="1312" spans="1:9" ht="15">
      <c r="A1312" s="42"/>
      <c r="B1312" s="42"/>
      <c r="C1312" s="42"/>
      <c r="D1312" s="42"/>
      <c r="E1312" s="42"/>
      <c r="F1312" s="42"/>
      <c r="G1312" s="42"/>
      <c r="H1312" s="42"/>
      <c r="I1312" s="42"/>
    </row>
    <row r="1313" spans="1:9" ht="15">
      <c r="A1313" s="42"/>
      <c r="B1313" s="42"/>
      <c r="C1313" s="42"/>
      <c r="D1313" s="42"/>
      <c r="E1313" s="42"/>
      <c r="F1313" s="42"/>
      <c r="G1313" s="42"/>
      <c r="H1313" s="42"/>
      <c r="I1313" s="42"/>
    </row>
    <row r="1314" spans="1:9" ht="15">
      <c r="A1314" s="42"/>
      <c r="B1314" s="42"/>
      <c r="C1314" s="42"/>
      <c r="D1314" s="42"/>
      <c r="E1314" s="42"/>
      <c r="F1314" s="42"/>
      <c r="G1314" s="42"/>
      <c r="H1314" s="42"/>
      <c r="I1314" s="42"/>
    </row>
    <row r="1315" spans="1:9" ht="15">
      <c r="A1315" s="42"/>
      <c r="B1315" s="42"/>
      <c r="C1315" s="42"/>
      <c r="D1315" s="42"/>
      <c r="E1315" s="42"/>
      <c r="F1315" s="42"/>
      <c r="G1315" s="42"/>
      <c r="H1315" s="42"/>
      <c r="I1315" s="42"/>
    </row>
    <row r="1316" spans="1:9" ht="15">
      <c r="A1316" s="42"/>
      <c r="B1316" s="42"/>
      <c r="C1316" s="42"/>
      <c r="D1316" s="42"/>
      <c r="E1316" s="42"/>
      <c r="F1316" s="42"/>
      <c r="G1316" s="42"/>
      <c r="H1316" s="42"/>
      <c r="I1316" s="42"/>
    </row>
    <row r="1317" spans="1:9" ht="15">
      <c r="A1317" s="42"/>
      <c r="B1317" s="42"/>
      <c r="C1317" s="42"/>
      <c r="D1317" s="42"/>
      <c r="E1317" s="42"/>
      <c r="F1317" s="42"/>
      <c r="G1317" s="42"/>
      <c r="H1317" s="42"/>
      <c r="I1317" s="42"/>
    </row>
    <row r="1318" spans="1:9" ht="15">
      <c r="A1318" s="42"/>
      <c r="B1318" s="42"/>
      <c r="C1318" s="42"/>
      <c r="D1318" s="42"/>
      <c r="E1318" s="42"/>
      <c r="F1318" s="42"/>
      <c r="G1318" s="42"/>
      <c r="H1318" s="42"/>
      <c r="I1318" s="42"/>
    </row>
    <row r="1319" spans="1:9" ht="15">
      <c r="A1319" s="42"/>
      <c r="B1319" s="42"/>
      <c r="C1319" s="42"/>
      <c r="D1319" s="42"/>
      <c r="E1319" s="42"/>
      <c r="F1319" s="42"/>
      <c r="G1319" s="42"/>
      <c r="H1319" s="42"/>
      <c r="I1319" s="42"/>
    </row>
    <row r="1320" spans="1:9" ht="15">
      <c r="A1320" s="42"/>
      <c r="B1320" s="42"/>
      <c r="C1320" s="42"/>
      <c r="D1320" s="42"/>
      <c r="E1320" s="42"/>
      <c r="F1320" s="42"/>
      <c r="G1320" s="42"/>
      <c r="H1320" s="42"/>
      <c r="I1320" s="42"/>
    </row>
    <row r="1321" spans="1:9" ht="15">
      <c r="A1321" s="42"/>
      <c r="B1321" s="42"/>
      <c r="C1321" s="42"/>
      <c r="D1321" s="42"/>
      <c r="E1321" s="42"/>
      <c r="F1321" s="42"/>
      <c r="G1321" s="42"/>
      <c r="H1321" s="42"/>
      <c r="I1321" s="42"/>
    </row>
    <row r="1322" spans="1:9" ht="15">
      <c r="A1322" s="42"/>
      <c r="B1322" s="42"/>
      <c r="C1322" s="42"/>
      <c r="D1322" s="42"/>
      <c r="E1322" s="42"/>
      <c r="F1322" s="42"/>
      <c r="G1322" s="42"/>
      <c r="H1322" s="42"/>
      <c r="I1322" s="42"/>
    </row>
    <row r="1323" spans="1:9" ht="15">
      <c r="A1323" s="42"/>
      <c r="B1323" s="42"/>
      <c r="C1323" s="42"/>
      <c r="D1323" s="42"/>
      <c r="E1323" s="42"/>
      <c r="F1323" s="42"/>
      <c r="G1323" s="42"/>
      <c r="H1323" s="42"/>
      <c r="I1323" s="42"/>
    </row>
    <row r="1324" spans="1:9" ht="15">
      <c r="A1324" s="42"/>
      <c r="B1324" s="42"/>
      <c r="C1324" s="42"/>
      <c r="D1324" s="42"/>
      <c r="E1324" s="42"/>
      <c r="F1324" s="42"/>
      <c r="G1324" s="42"/>
      <c r="H1324" s="42"/>
      <c r="I1324" s="42"/>
    </row>
    <row r="1325" spans="1:9" ht="15">
      <c r="A1325" s="42"/>
      <c r="B1325" s="42"/>
      <c r="C1325" s="42"/>
      <c r="D1325" s="42"/>
      <c r="E1325" s="42"/>
      <c r="F1325" s="42"/>
      <c r="G1325" s="42"/>
      <c r="H1325" s="42"/>
      <c r="I1325" s="42"/>
    </row>
    <row r="1326" spans="1:9" ht="15">
      <c r="A1326" s="42"/>
      <c r="B1326" s="42"/>
      <c r="C1326" s="42"/>
      <c r="D1326" s="42"/>
      <c r="E1326" s="42"/>
      <c r="F1326" s="42"/>
      <c r="G1326" s="42"/>
      <c r="H1326" s="42"/>
      <c r="I1326" s="42"/>
    </row>
    <row r="1327" spans="1:9" ht="15">
      <c r="A1327" s="42"/>
      <c r="B1327" s="42"/>
      <c r="C1327" s="42"/>
      <c r="D1327" s="42"/>
      <c r="E1327" s="42"/>
      <c r="F1327" s="42"/>
      <c r="G1327" s="42"/>
      <c r="H1327" s="42"/>
      <c r="I1327" s="42"/>
    </row>
    <row r="1328" spans="1:9" ht="15">
      <c r="A1328" s="42"/>
      <c r="B1328" s="42"/>
      <c r="C1328" s="42"/>
      <c r="D1328" s="42"/>
      <c r="E1328" s="42"/>
      <c r="F1328" s="42"/>
      <c r="G1328" s="42"/>
      <c r="H1328" s="42"/>
      <c r="I1328" s="42"/>
    </row>
    <row r="1329" spans="1:9" ht="15">
      <c r="A1329" s="42"/>
      <c r="B1329" s="42"/>
      <c r="C1329" s="42"/>
      <c r="D1329" s="42"/>
      <c r="E1329" s="42"/>
      <c r="F1329" s="42"/>
      <c r="G1329" s="42"/>
      <c r="H1329" s="42"/>
      <c r="I1329" s="42"/>
    </row>
    <row r="1330" spans="1:9" ht="15">
      <c r="A1330" s="42"/>
      <c r="B1330" s="42"/>
      <c r="C1330" s="42"/>
      <c r="D1330" s="42"/>
      <c r="E1330" s="42"/>
      <c r="F1330" s="42"/>
      <c r="G1330" s="42"/>
      <c r="H1330" s="42"/>
      <c r="I1330" s="42"/>
    </row>
    <row r="1331" spans="1:9" ht="15">
      <c r="A1331" s="42"/>
      <c r="B1331" s="42"/>
      <c r="C1331" s="42"/>
      <c r="D1331" s="42"/>
      <c r="E1331" s="42"/>
      <c r="F1331" s="42"/>
      <c r="G1331" s="42"/>
      <c r="H1331" s="42"/>
      <c r="I1331" s="42"/>
    </row>
    <row r="1332" spans="1:9" ht="15">
      <c r="A1332" s="42"/>
      <c r="B1332" s="42"/>
      <c r="C1332" s="42"/>
      <c r="D1332" s="42"/>
      <c r="E1332" s="42"/>
      <c r="F1332" s="42"/>
      <c r="G1332" s="42"/>
      <c r="H1332" s="42"/>
      <c r="I1332" s="42"/>
    </row>
    <row r="1333" spans="1:9" ht="15">
      <c r="A1333" s="42"/>
      <c r="B1333" s="42"/>
      <c r="C1333" s="42"/>
      <c r="D1333" s="42"/>
      <c r="E1333" s="42"/>
      <c r="F1333" s="42"/>
      <c r="G1333" s="42"/>
      <c r="H1333" s="42"/>
      <c r="I1333" s="42"/>
    </row>
    <row r="1334" spans="1:9" ht="15">
      <c r="A1334" s="42"/>
      <c r="B1334" s="42"/>
      <c r="C1334" s="42"/>
      <c r="D1334" s="42"/>
      <c r="E1334" s="42"/>
      <c r="F1334" s="42"/>
      <c r="G1334" s="42"/>
      <c r="H1334" s="42"/>
      <c r="I1334" s="42"/>
    </row>
    <row r="1335" spans="1:9" ht="15">
      <c r="A1335" s="42"/>
      <c r="B1335" s="42"/>
      <c r="C1335" s="42"/>
      <c r="D1335" s="42"/>
      <c r="E1335" s="42"/>
      <c r="F1335" s="42"/>
      <c r="G1335" s="42"/>
      <c r="H1335" s="42"/>
      <c r="I1335" s="42"/>
    </row>
    <row r="1336" spans="1:9" ht="15">
      <c r="A1336" s="42"/>
      <c r="B1336" s="42"/>
      <c r="C1336" s="42"/>
      <c r="D1336" s="42"/>
      <c r="E1336" s="42"/>
      <c r="F1336" s="42"/>
      <c r="G1336" s="42"/>
      <c r="H1336" s="42"/>
      <c r="I1336" s="42"/>
    </row>
    <row r="1337" spans="1:9" ht="15">
      <c r="A1337" s="42"/>
      <c r="B1337" s="42"/>
      <c r="C1337" s="42"/>
      <c r="D1337" s="42"/>
      <c r="E1337" s="42"/>
      <c r="F1337" s="42"/>
      <c r="G1337" s="42"/>
      <c r="H1337" s="42"/>
      <c r="I1337" s="42"/>
    </row>
    <row r="1338" spans="1:9" ht="15">
      <c r="A1338" s="42"/>
      <c r="B1338" s="42"/>
      <c r="C1338" s="42"/>
      <c r="D1338" s="42"/>
      <c r="E1338" s="42"/>
      <c r="F1338" s="42"/>
      <c r="G1338" s="42"/>
      <c r="H1338" s="42"/>
      <c r="I1338" s="42"/>
    </row>
    <row r="1339" spans="1:9" ht="15">
      <c r="A1339" s="42"/>
      <c r="B1339" s="42"/>
      <c r="C1339" s="42"/>
      <c r="D1339" s="42"/>
      <c r="E1339" s="42"/>
      <c r="F1339" s="42"/>
      <c r="G1339" s="42"/>
      <c r="H1339" s="42"/>
      <c r="I1339" s="42"/>
    </row>
    <row r="1340" spans="1:9" ht="15">
      <c r="A1340" s="42"/>
      <c r="B1340" s="42"/>
      <c r="C1340" s="42"/>
      <c r="D1340" s="42"/>
      <c r="E1340" s="42"/>
      <c r="F1340" s="42"/>
      <c r="G1340" s="42"/>
      <c r="H1340" s="42"/>
      <c r="I1340" s="42"/>
    </row>
    <row r="1341" spans="1:9" ht="15">
      <c r="A1341" s="42"/>
      <c r="B1341" s="42"/>
      <c r="C1341" s="42"/>
      <c r="D1341" s="42"/>
      <c r="E1341" s="42"/>
      <c r="F1341" s="42"/>
      <c r="G1341" s="42"/>
      <c r="H1341" s="42"/>
      <c r="I1341" s="42"/>
    </row>
    <row r="1342" spans="1:9" ht="15">
      <c r="A1342" s="42"/>
      <c r="B1342" s="42"/>
      <c r="C1342" s="42"/>
      <c r="D1342" s="42"/>
      <c r="E1342" s="42"/>
      <c r="F1342" s="42"/>
      <c r="G1342" s="42"/>
      <c r="H1342" s="42"/>
      <c r="I1342" s="42"/>
    </row>
    <row r="1343" spans="1:9" ht="15">
      <c r="A1343" s="42"/>
      <c r="B1343" s="42"/>
      <c r="C1343" s="42"/>
      <c r="D1343" s="42"/>
      <c r="E1343" s="42"/>
      <c r="F1343" s="42"/>
      <c r="G1343" s="42"/>
      <c r="H1343" s="42"/>
      <c r="I1343" s="42"/>
    </row>
    <row r="1344" spans="1:9" ht="15">
      <c r="A1344" s="42"/>
      <c r="B1344" s="42"/>
      <c r="C1344" s="42"/>
      <c r="D1344" s="42"/>
      <c r="E1344" s="42"/>
      <c r="F1344" s="42"/>
      <c r="G1344" s="42"/>
      <c r="H1344" s="42"/>
      <c r="I1344" s="42"/>
    </row>
    <row r="1345" spans="1:9" ht="15">
      <c r="A1345" s="42"/>
      <c r="B1345" s="42"/>
      <c r="C1345" s="42"/>
      <c r="D1345" s="42"/>
      <c r="E1345" s="42"/>
      <c r="F1345" s="42"/>
      <c r="G1345" s="42"/>
      <c r="H1345" s="42"/>
      <c r="I1345" s="42"/>
    </row>
    <row r="1346" spans="1:9" ht="15">
      <c r="A1346" s="42"/>
      <c r="B1346" s="42"/>
      <c r="C1346" s="42"/>
      <c r="D1346" s="42"/>
      <c r="E1346" s="42"/>
      <c r="F1346" s="42"/>
      <c r="G1346" s="42"/>
      <c r="H1346" s="42"/>
      <c r="I1346" s="42"/>
    </row>
    <row r="1347" spans="1:9" ht="15">
      <c r="A1347" s="42"/>
      <c r="B1347" s="42"/>
      <c r="C1347" s="42"/>
      <c r="D1347" s="42"/>
      <c r="E1347" s="42"/>
      <c r="F1347" s="42"/>
      <c r="G1347" s="42"/>
      <c r="H1347" s="42"/>
      <c r="I1347" s="42"/>
    </row>
    <row r="1348" spans="1:9" ht="15">
      <c r="A1348" s="42"/>
      <c r="B1348" s="42"/>
      <c r="C1348" s="42"/>
      <c r="D1348" s="42"/>
      <c r="E1348" s="42"/>
      <c r="F1348" s="42"/>
      <c r="G1348" s="42"/>
      <c r="H1348" s="42"/>
      <c r="I1348" s="42"/>
    </row>
    <row r="1349" spans="1:9" ht="15">
      <c r="A1349" s="42"/>
      <c r="B1349" s="42"/>
      <c r="C1349" s="42"/>
      <c r="D1349" s="42"/>
      <c r="E1349" s="42"/>
      <c r="F1349" s="42"/>
      <c r="G1349" s="42"/>
      <c r="H1349" s="42"/>
      <c r="I1349" s="42"/>
    </row>
    <row r="1350" spans="1:9" ht="15">
      <c r="A1350" s="42"/>
      <c r="B1350" s="42"/>
      <c r="C1350" s="42"/>
      <c r="D1350" s="42"/>
      <c r="E1350" s="42"/>
      <c r="F1350" s="42"/>
      <c r="G1350" s="42"/>
      <c r="H1350" s="42"/>
      <c r="I1350" s="42"/>
    </row>
    <row r="1351" spans="1:9" ht="15">
      <c r="A1351" s="42"/>
      <c r="B1351" s="42"/>
      <c r="C1351" s="42"/>
      <c r="D1351" s="42"/>
      <c r="E1351" s="42"/>
      <c r="F1351" s="42"/>
      <c r="G1351" s="42"/>
      <c r="H1351" s="42"/>
      <c r="I1351" s="42"/>
    </row>
    <row r="1352" spans="1:9" ht="15">
      <c r="A1352" s="42"/>
      <c r="B1352" s="42"/>
      <c r="C1352" s="42"/>
      <c r="D1352" s="42"/>
      <c r="E1352" s="42"/>
      <c r="F1352" s="42"/>
      <c r="G1352" s="42"/>
      <c r="H1352" s="42"/>
      <c r="I1352" s="42"/>
    </row>
    <row r="1353" spans="1:9" ht="15">
      <c r="A1353" s="42"/>
      <c r="B1353" s="42"/>
      <c r="C1353" s="42"/>
      <c r="D1353" s="42"/>
      <c r="E1353" s="42"/>
      <c r="F1353" s="42"/>
      <c r="G1353" s="42"/>
      <c r="H1353" s="42"/>
      <c r="I1353" s="42"/>
    </row>
    <row r="1354" spans="1:9" ht="15">
      <c r="A1354" s="42"/>
      <c r="B1354" s="42"/>
      <c r="C1354" s="42"/>
      <c r="D1354" s="42"/>
      <c r="E1354" s="42"/>
      <c r="F1354" s="42"/>
      <c r="G1354" s="42"/>
      <c r="H1354" s="42"/>
      <c r="I1354" s="42"/>
    </row>
    <row r="1355" spans="1:9" ht="15">
      <c r="A1355" s="42"/>
      <c r="B1355" s="42"/>
      <c r="C1355" s="42"/>
      <c r="D1355" s="42"/>
      <c r="E1355" s="42"/>
      <c r="F1355" s="42"/>
      <c r="G1355" s="42"/>
      <c r="H1355" s="42"/>
      <c r="I1355" s="42"/>
    </row>
    <row r="1356" spans="1:9" ht="15">
      <c r="A1356" s="42"/>
      <c r="B1356" s="42"/>
      <c r="C1356" s="42"/>
      <c r="D1356" s="42"/>
      <c r="E1356" s="42"/>
      <c r="F1356" s="42"/>
      <c r="G1356" s="42"/>
      <c r="H1356" s="42"/>
      <c r="I1356" s="42"/>
    </row>
    <row r="1357" spans="1:9" ht="15">
      <c r="A1357" s="42"/>
      <c r="B1357" s="42"/>
      <c r="C1357" s="42"/>
      <c r="D1357" s="42"/>
      <c r="E1357" s="42"/>
      <c r="F1357" s="42"/>
      <c r="G1357" s="42"/>
      <c r="H1357" s="42"/>
      <c r="I1357" s="42"/>
    </row>
    <row r="1358" spans="1:9" ht="15">
      <c r="A1358" s="42"/>
      <c r="B1358" s="42"/>
      <c r="C1358" s="42"/>
      <c r="D1358" s="42"/>
      <c r="E1358" s="42"/>
      <c r="F1358" s="42"/>
      <c r="G1358" s="42"/>
      <c r="H1358" s="42"/>
      <c r="I1358" s="42"/>
    </row>
    <row r="1359" spans="1:9" ht="15">
      <c r="A1359" s="42"/>
      <c r="B1359" s="42"/>
      <c r="C1359" s="42"/>
      <c r="D1359" s="42"/>
      <c r="E1359" s="42"/>
      <c r="F1359" s="42"/>
      <c r="G1359" s="42"/>
      <c r="H1359" s="42"/>
      <c r="I1359" s="42"/>
    </row>
    <row r="1360" spans="1:9" ht="15">
      <c r="A1360" s="42"/>
      <c r="B1360" s="42"/>
      <c r="C1360" s="42"/>
      <c r="D1360" s="42"/>
      <c r="E1360" s="42"/>
      <c r="F1360" s="42"/>
      <c r="G1360" s="42"/>
      <c r="H1360" s="42"/>
      <c r="I1360" s="42"/>
    </row>
    <row r="1361" spans="1:9" ht="15">
      <c r="A1361" s="42"/>
      <c r="B1361" s="42"/>
      <c r="C1361" s="42"/>
      <c r="D1361" s="42"/>
      <c r="E1361" s="42"/>
      <c r="F1361" s="42"/>
      <c r="G1361" s="42"/>
      <c r="H1361" s="42"/>
      <c r="I1361" s="42"/>
    </row>
    <row r="1362" spans="1:9" ht="15">
      <c r="A1362" s="42"/>
      <c r="B1362" s="42"/>
      <c r="C1362" s="42"/>
      <c r="D1362" s="42"/>
      <c r="E1362" s="42"/>
      <c r="F1362" s="42"/>
      <c r="G1362" s="42"/>
      <c r="H1362" s="42"/>
      <c r="I1362" s="42"/>
    </row>
    <row r="1363" spans="1:9" ht="15">
      <c r="A1363" s="42"/>
      <c r="B1363" s="42"/>
      <c r="C1363" s="42"/>
      <c r="D1363" s="42"/>
      <c r="E1363" s="42"/>
      <c r="F1363" s="42"/>
      <c r="G1363" s="42"/>
      <c r="H1363" s="42"/>
      <c r="I1363" s="42"/>
    </row>
    <row r="1364" spans="1:9" ht="15">
      <c r="A1364" s="42"/>
      <c r="B1364" s="42"/>
      <c r="C1364" s="42"/>
      <c r="D1364" s="42"/>
      <c r="E1364" s="42"/>
      <c r="F1364" s="42"/>
      <c r="G1364" s="42"/>
      <c r="H1364" s="42"/>
      <c r="I1364" s="42"/>
    </row>
    <row r="1365" spans="1:9" ht="15">
      <c r="A1365" s="42"/>
      <c r="B1365" s="42"/>
      <c r="C1365" s="42"/>
      <c r="D1365" s="42"/>
      <c r="E1365" s="42"/>
      <c r="F1365" s="42"/>
      <c r="G1365" s="42"/>
      <c r="H1365" s="42"/>
      <c r="I1365" s="42"/>
    </row>
    <row r="1366" spans="1:9" ht="15">
      <c r="A1366" s="42"/>
      <c r="B1366" s="42"/>
      <c r="C1366" s="42"/>
      <c r="D1366" s="42"/>
      <c r="E1366" s="42"/>
      <c r="F1366" s="42"/>
      <c r="G1366" s="42"/>
      <c r="H1366" s="42"/>
      <c r="I1366" s="42"/>
    </row>
    <row r="1367" spans="1:9" ht="15">
      <c r="A1367" s="42"/>
      <c r="B1367" s="42"/>
      <c r="C1367" s="42"/>
      <c r="D1367" s="42"/>
      <c r="E1367" s="42"/>
      <c r="F1367" s="42"/>
      <c r="G1367" s="42"/>
      <c r="H1367" s="42"/>
      <c r="I1367" s="42"/>
    </row>
    <row r="1368" spans="1:9" ht="15">
      <c r="A1368" s="42"/>
      <c r="B1368" s="42"/>
      <c r="C1368" s="42"/>
      <c r="D1368" s="42"/>
      <c r="E1368" s="42"/>
      <c r="F1368" s="42"/>
      <c r="G1368" s="42"/>
      <c r="H1368" s="42"/>
      <c r="I1368" s="42"/>
    </row>
    <row r="1369" spans="1:9" ht="15">
      <c r="A1369" s="42"/>
      <c r="B1369" s="42"/>
      <c r="C1369" s="42"/>
      <c r="D1369" s="42"/>
      <c r="E1369" s="42"/>
      <c r="F1369" s="42"/>
      <c r="G1369" s="42"/>
      <c r="H1369" s="42"/>
      <c r="I1369" s="42"/>
    </row>
    <row r="1370" spans="1:9" ht="15">
      <c r="A1370" s="42"/>
      <c r="B1370" s="42"/>
      <c r="C1370" s="42"/>
      <c r="D1370" s="42"/>
      <c r="E1370" s="42"/>
      <c r="F1370" s="42"/>
      <c r="G1370" s="42"/>
      <c r="H1370" s="42"/>
      <c r="I1370" s="42"/>
    </row>
    <row r="1371" spans="1:9" ht="15">
      <c r="A1371" s="42"/>
      <c r="B1371" s="42"/>
      <c r="C1371" s="42"/>
      <c r="D1371" s="42"/>
      <c r="E1371" s="42"/>
      <c r="F1371" s="42"/>
      <c r="G1371" s="42"/>
      <c r="H1371" s="42"/>
      <c r="I1371" s="42"/>
    </row>
    <row r="1372" spans="1:9" ht="15">
      <c r="A1372" s="42"/>
      <c r="B1372" s="42"/>
      <c r="C1372" s="42"/>
      <c r="D1372" s="42"/>
      <c r="E1372" s="42"/>
      <c r="F1372" s="42"/>
      <c r="G1372" s="42"/>
      <c r="H1372" s="42"/>
      <c r="I1372" s="42"/>
    </row>
    <row r="1373" spans="1:9" ht="15">
      <c r="A1373" s="42"/>
      <c r="B1373" s="42"/>
      <c r="C1373" s="42"/>
      <c r="D1373" s="42"/>
      <c r="E1373" s="42"/>
      <c r="F1373" s="42"/>
      <c r="G1373" s="42"/>
      <c r="H1373" s="42"/>
      <c r="I1373" s="42"/>
    </row>
    <row r="1374" spans="1:9" ht="15">
      <c r="A1374" s="42"/>
      <c r="B1374" s="42"/>
      <c r="C1374" s="42"/>
      <c r="D1374" s="42"/>
      <c r="E1374" s="42"/>
      <c r="F1374" s="42"/>
      <c r="G1374" s="42"/>
      <c r="H1374" s="42"/>
      <c r="I1374" s="42"/>
    </row>
    <row r="1375" spans="1:9" ht="15">
      <c r="A1375" s="42"/>
      <c r="B1375" s="42"/>
      <c r="C1375" s="42"/>
      <c r="D1375" s="42"/>
      <c r="E1375" s="42"/>
      <c r="F1375" s="42"/>
      <c r="G1375" s="42"/>
      <c r="H1375" s="42"/>
      <c r="I1375" s="42"/>
    </row>
    <row r="1376" spans="1:9" ht="15">
      <c r="A1376" s="42"/>
      <c r="B1376" s="42"/>
      <c r="C1376" s="42"/>
      <c r="D1376" s="42"/>
      <c r="E1376" s="42"/>
      <c r="F1376" s="42"/>
      <c r="G1376" s="42"/>
      <c r="H1376" s="42"/>
      <c r="I1376" s="42"/>
    </row>
    <row r="1377" spans="1:9" ht="15">
      <c r="A1377" s="42"/>
      <c r="B1377" s="42"/>
      <c r="C1377" s="42"/>
      <c r="D1377" s="42"/>
      <c r="E1377" s="42"/>
      <c r="F1377" s="42"/>
      <c r="G1377" s="42"/>
      <c r="H1377" s="42"/>
      <c r="I1377" s="42"/>
    </row>
    <row r="1378" spans="1:9" ht="15">
      <c r="A1378" s="42"/>
      <c r="B1378" s="42"/>
      <c r="C1378" s="42"/>
      <c r="D1378" s="42"/>
      <c r="E1378" s="42"/>
      <c r="F1378" s="42"/>
      <c r="G1378" s="42"/>
      <c r="H1378" s="42"/>
      <c r="I1378" s="42"/>
    </row>
    <row r="1379" spans="1:9" ht="15">
      <c r="A1379" s="42"/>
      <c r="B1379" s="42"/>
      <c r="C1379" s="42"/>
      <c r="D1379" s="42"/>
      <c r="E1379" s="42"/>
      <c r="F1379" s="42"/>
      <c r="G1379" s="42"/>
      <c r="H1379" s="42"/>
      <c r="I1379" s="42"/>
    </row>
    <row r="1380" spans="1:9" ht="15">
      <c r="A1380" s="42"/>
      <c r="B1380" s="42"/>
      <c r="C1380" s="42"/>
      <c r="D1380" s="42"/>
      <c r="E1380" s="42"/>
      <c r="F1380" s="42"/>
      <c r="G1380" s="42"/>
      <c r="H1380" s="42"/>
      <c r="I1380" s="42"/>
    </row>
    <row r="1381" spans="1:9" ht="15">
      <c r="A1381" s="42"/>
      <c r="B1381" s="42"/>
      <c r="C1381" s="42"/>
      <c r="D1381" s="42"/>
      <c r="E1381" s="42"/>
      <c r="F1381" s="42"/>
      <c r="G1381" s="42"/>
      <c r="H1381" s="42"/>
      <c r="I1381" s="42"/>
    </row>
    <row r="1382" spans="1:9" ht="15">
      <c r="A1382" s="42"/>
      <c r="B1382" s="42"/>
      <c r="C1382" s="42"/>
      <c r="D1382" s="42"/>
      <c r="E1382" s="42"/>
      <c r="F1382" s="42"/>
      <c r="G1382" s="42"/>
      <c r="H1382" s="42"/>
      <c r="I1382" s="42"/>
    </row>
    <row r="1383" spans="1:9" ht="15">
      <c r="A1383" s="42"/>
      <c r="B1383" s="42"/>
      <c r="C1383" s="42"/>
      <c r="D1383" s="42"/>
      <c r="E1383" s="42"/>
      <c r="F1383" s="42"/>
      <c r="G1383" s="42"/>
      <c r="H1383" s="42"/>
      <c r="I1383" s="42"/>
    </row>
    <row r="1384" spans="1:9" ht="15">
      <c r="A1384" s="42"/>
      <c r="B1384" s="42"/>
      <c r="C1384" s="42"/>
      <c r="D1384" s="42"/>
      <c r="E1384" s="42"/>
      <c r="F1384" s="42"/>
      <c r="G1384" s="42"/>
      <c r="H1384" s="42"/>
      <c r="I1384" s="42"/>
    </row>
    <row r="1385" spans="1:9" ht="15">
      <c r="A1385" s="42"/>
      <c r="B1385" s="42"/>
      <c r="C1385" s="42"/>
      <c r="D1385" s="42"/>
      <c r="E1385" s="42"/>
      <c r="F1385" s="42"/>
      <c r="G1385" s="42"/>
      <c r="H1385" s="42"/>
      <c r="I1385" s="42"/>
    </row>
    <row r="1386" spans="1:9" ht="15">
      <c r="A1386" s="42"/>
      <c r="B1386" s="42"/>
      <c r="C1386" s="42"/>
      <c r="D1386" s="42"/>
      <c r="E1386" s="42"/>
      <c r="F1386" s="42"/>
      <c r="G1386" s="42"/>
      <c r="H1386" s="42"/>
      <c r="I1386" s="42"/>
    </row>
    <row r="1387" spans="1:9" ht="15">
      <c r="A1387" s="42"/>
      <c r="B1387" s="42"/>
      <c r="C1387" s="42"/>
      <c r="D1387" s="42"/>
      <c r="E1387" s="42"/>
      <c r="F1387" s="42"/>
      <c r="G1387" s="42"/>
      <c r="H1387" s="42"/>
      <c r="I1387" s="42"/>
    </row>
    <row r="1388" spans="1:9" ht="15">
      <c r="A1388" s="42"/>
      <c r="B1388" s="42"/>
      <c r="C1388" s="42"/>
      <c r="D1388" s="42"/>
      <c r="E1388" s="42"/>
      <c r="F1388" s="42"/>
      <c r="G1388" s="42"/>
      <c r="H1388" s="42"/>
      <c r="I1388" s="42"/>
    </row>
    <row r="1389" spans="1:9" ht="15">
      <c r="A1389" s="42"/>
      <c r="B1389" s="42"/>
      <c r="C1389" s="42"/>
      <c r="D1389" s="42"/>
      <c r="E1389" s="42"/>
      <c r="F1389" s="42"/>
      <c r="G1389" s="42"/>
      <c r="H1389" s="42"/>
      <c r="I1389" s="42"/>
    </row>
    <row r="1390" spans="1:9" ht="15">
      <c r="A1390" s="42"/>
      <c r="B1390" s="42"/>
      <c r="C1390" s="42"/>
      <c r="D1390" s="42"/>
      <c r="E1390" s="42"/>
      <c r="F1390" s="42"/>
      <c r="G1390" s="42"/>
      <c r="H1390" s="42"/>
      <c r="I1390" s="42"/>
    </row>
    <row r="1391" spans="1:9" ht="15">
      <c r="A1391" s="42"/>
      <c r="B1391" s="42"/>
      <c r="C1391" s="42"/>
      <c r="D1391" s="42"/>
      <c r="E1391" s="42"/>
      <c r="F1391" s="42"/>
      <c r="G1391" s="42"/>
      <c r="H1391" s="42"/>
      <c r="I1391" s="42"/>
    </row>
    <row r="1392" spans="1:9" ht="15">
      <c r="A1392" s="42"/>
      <c r="B1392" s="42"/>
      <c r="C1392" s="42"/>
      <c r="D1392" s="42"/>
      <c r="E1392" s="42"/>
      <c r="F1392" s="42"/>
      <c r="G1392" s="42"/>
      <c r="H1392" s="42"/>
      <c r="I1392" s="42"/>
    </row>
    <row r="1393" spans="1:9" ht="15">
      <c r="A1393" s="42"/>
      <c r="B1393" s="42"/>
      <c r="C1393" s="42"/>
      <c r="D1393" s="42"/>
      <c r="E1393" s="42"/>
      <c r="F1393" s="42"/>
      <c r="G1393" s="42"/>
      <c r="H1393" s="42"/>
      <c r="I1393" s="42"/>
    </row>
    <row r="1394" spans="1:9" ht="15">
      <c r="A1394" s="42"/>
      <c r="B1394" s="42"/>
      <c r="C1394" s="42"/>
      <c r="D1394" s="42"/>
      <c r="E1394" s="42"/>
      <c r="F1394" s="42"/>
      <c r="G1394" s="42"/>
      <c r="H1394" s="42"/>
      <c r="I1394" s="42"/>
    </row>
    <row r="1395" spans="1:9" ht="15">
      <c r="A1395" s="42"/>
      <c r="B1395" s="42"/>
      <c r="C1395" s="42"/>
      <c r="D1395" s="42"/>
      <c r="E1395" s="42"/>
      <c r="F1395" s="42"/>
      <c r="G1395" s="42"/>
      <c r="H1395" s="42"/>
      <c r="I1395" s="42"/>
    </row>
    <row r="1396" spans="1:9" ht="15">
      <c r="A1396" s="42"/>
      <c r="B1396" s="42"/>
      <c r="C1396" s="42"/>
      <c r="D1396" s="42"/>
      <c r="E1396" s="42"/>
      <c r="F1396" s="42"/>
      <c r="G1396" s="42"/>
      <c r="H1396" s="42"/>
      <c r="I1396" s="42"/>
    </row>
    <row r="1397" spans="1:9" ht="15">
      <c r="A1397" s="42"/>
      <c r="B1397" s="42"/>
      <c r="C1397" s="42"/>
      <c r="D1397" s="42"/>
      <c r="E1397" s="42"/>
      <c r="F1397" s="42"/>
      <c r="G1397" s="42"/>
      <c r="H1397" s="42"/>
      <c r="I1397" s="42"/>
    </row>
    <row r="1398" spans="1:9" ht="15">
      <c r="A1398" s="42"/>
      <c r="B1398" s="42"/>
      <c r="C1398" s="42"/>
      <c r="D1398" s="42"/>
      <c r="E1398" s="42"/>
      <c r="F1398" s="42"/>
      <c r="G1398" s="42"/>
      <c r="H1398" s="42"/>
      <c r="I1398" s="42"/>
    </row>
    <row r="1399" spans="1:9" ht="15">
      <c r="A1399" s="42"/>
      <c r="B1399" s="42"/>
      <c r="C1399" s="42"/>
      <c r="D1399" s="42"/>
      <c r="E1399" s="42"/>
      <c r="F1399" s="42"/>
      <c r="G1399" s="42"/>
      <c r="H1399" s="42"/>
      <c r="I1399" s="42"/>
    </row>
    <row r="1400" spans="1:9" ht="15">
      <c r="A1400" s="42"/>
      <c r="B1400" s="42"/>
      <c r="C1400" s="42"/>
      <c r="D1400" s="42"/>
      <c r="E1400" s="42"/>
      <c r="F1400" s="42"/>
      <c r="G1400" s="42"/>
      <c r="H1400" s="42"/>
      <c r="I1400" s="42"/>
    </row>
    <row r="1401" spans="1:9" ht="15">
      <c r="A1401" s="42"/>
      <c r="B1401" s="42"/>
      <c r="C1401" s="42"/>
      <c r="D1401" s="42"/>
      <c r="E1401" s="42"/>
      <c r="F1401" s="42"/>
      <c r="G1401" s="42"/>
      <c r="H1401" s="42"/>
      <c r="I1401" s="42"/>
    </row>
    <row r="1402" spans="1:9" ht="15">
      <c r="A1402" s="42"/>
      <c r="B1402" s="42"/>
      <c r="C1402" s="42"/>
      <c r="D1402" s="42"/>
      <c r="E1402" s="42"/>
      <c r="F1402" s="42"/>
      <c r="G1402" s="42"/>
      <c r="H1402" s="42"/>
      <c r="I1402" s="42"/>
    </row>
    <row r="1403" spans="1:9" ht="15">
      <c r="A1403" s="42"/>
      <c r="B1403" s="42"/>
      <c r="C1403" s="42"/>
      <c r="D1403" s="42"/>
      <c r="E1403" s="42"/>
      <c r="F1403" s="42"/>
      <c r="G1403" s="42"/>
      <c r="H1403" s="42"/>
      <c r="I1403" s="42"/>
    </row>
    <row r="1404" spans="1:9" ht="15">
      <c r="A1404" s="42"/>
      <c r="B1404" s="42"/>
      <c r="C1404" s="42"/>
      <c r="D1404" s="42"/>
      <c r="E1404" s="42"/>
      <c r="F1404" s="42"/>
      <c r="G1404" s="42"/>
      <c r="H1404" s="42"/>
      <c r="I1404" s="42"/>
    </row>
    <row r="1405" spans="1:9" ht="15">
      <c r="A1405" s="42"/>
      <c r="B1405" s="42"/>
      <c r="C1405" s="42"/>
      <c r="D1405" s="42"/>
      <c r="E1405" s="42"/>
      <c r="F1405" s="42"/>
      <c r="G1405" s="42"/>
      <c r="H1405" s="42"/>
      <c r="I1405" s="42"/>
    </row>
    <row r="1406" spans="1:9" ht="15">
      <c r="A1406" s="42"/>
      <c r="B1406" s="42"/>
      <c r="C1406" s="42"/>
      <c r="D1406" s="42"/>
      <c r="E1406" s="42"/>
      <c r="F1406" s="42"/>
      <c r="G1406" s="42"/>
      <c r="H1406" s="42"/>
      <c r="I1406" s="42"/>
    </row>
    <row r="1407" spans="1:9" ht="15">
      <c r="A1407" s="42"/>
      <c r="B1407" s="42"/>
      <c r="C1407" s="42"/>
      <c r="D1407" s="42"/>
      <c r="E1407" s="42"/>
      <c r="F1407" s="42"/>
      <c r="G1407" s="42"/>
      <c r="H1407" s="42"/>
      <c r="I1407" s="42"/>
    </row>
    <row r="1408" spans="1:9" ht="15">
      <c r="A1408" s="42"/>
      <c r="B1408" s="42"/>
      <c r="C1408" s="42"/>
      <c r="D1408" s="42"/>
      <c r="E1408" s="42"/>
      <c r="F1408" s="42"/>
      <c r="G1408" s="42"/>
      <c r="H1408" s="42"/>
      <c r="I1408" s="42"/>
    </row>
    <row r="1409" spans="1:9" ht="15">
      <c r="A1409" s="42"/>
      <c r="B1409" s="42"/>
      <c r="C1409" s="42"/>
      <c r="D1409" s="42"/>
      <c r="E1409" s="42"/>
      <c r="F1409" s="42"/>
      <c r="G1409" s="42"/>
      <c r="H1409" s="42"/>
      <c r="I1409" s="42"/>
    </row>
    <row r="1410" spans="1:9" ht="15">
      <c r="A1410" s="42"/>
      <c r="B1410" s="42"/>
      <c r="C1410" s="42"/>
      <c r="D1410" s="42"/>
      <c r="E1410" s="42"/>
      <c r="F1410" s="42"/>
      <c r="G1410" s="42"/>
      <c r="H1410" s="42"/>
      <c r="I1410" s="42"/>
    </row>
    <row r="1411" spans="1:9" ht="15">
      <c r="A1411" s="42"/>
      <c r="B1411" s="42"/>
      <c r="C1411" s="42"/>
      <c r="D1411" s="42"/>
      <c r="E1411" s="42"/>
      <c r="F1411" s="42"/>
      <c r="G1411" s="42"/>
      <c r="H1411" s="42"/>
      <c r="I1411" s="42"/>
    </row>
    <row r="1412" spans="1:9" ht="15">
      <c r="A1412" s="42"/>
      <c r="B1412" s="42"/>
      <c r="C1412" s="42"/>
      <c r="D1412" s="42"/>
      <c r="E1412" s="42"/>
      <c r="F1412" s="42"/>
      <c r="G1412" s="42"/>
      <c r="H1412" s="42"/>
      <c r="I1412" s="42"/>
    </row>
    <row r="1413" spans="1:9" ht="15">
      <c r="A1413" s="42"/>
      <c r="B1413" s="42"/>
      <c r="C1413" s="42"/>
      <c r="D1413" s="42"/>
      <c r="E1413" s="42"/>
      <c r="F1413" s="42"/>
      <c r="G1413" s="42"/>
      <c r="H1413" s="42"/>
      <c r="I1413" s="42"/>
    </row>
    <row r="1414" spans="1:9" ht="15">
      <c r="A1414" s="42"/>
      <c r="B1414" s="42"/>
      <c r="C1414" s="42"/>
      <c r="D1414" s="42"/>
      <c r="E1414" s="42"/>
      <c r="F1414" s="42"/>
      <c r="G1414" s="42"/>
      <c r="H1414" s="42"/>
      <c r="I1414" s="42"/>
    </row>
    <row r="1415" spans="1:9" ht="15">
      <c r="A1415" s="42"/>
      <c r="B1415" s="42"/>
      <c r="C1415" s="42"/>
      <c r="D1415" s="42"/>
      <c r="E1415" s="42"/>
      <c r="F1415" s="42"/>
      <c r="G1415" s="42"/>
      <c r="H1415" s="42"/>
      <c r="I1415" s="42"/>
    </row>
    <row r="1416" spans="1:9" ht="15">
      <c r="A1416" s="42"/>
      <c r="B1416" s="42"/>
      <c r="C1416" s="42"/>
      <c r="D1416" s="42"/>
      <c r="E1416" s="42"/>
      <c r="F1416" s="42"/>
      <c r="G1416" s="42"/>
      <c r="H1416" s="42"/>
      <c r="I1416" s="42"/>
    </row>
    <row r="1417" spans="1:9" ht="15">
      <c r="A1417" s="42"/>
      <c r="B1417" s="42"/>
      <c r="C1417" s="42"/>
      <c r="D1417" s="42"/>
      <c r="E1417" s="42"/>
      <c r="F1417" s="42"/>
      <c r="G1417" s="42"/>
      <c r="H1417" s="42"/>
      <c r="I1417" s="42"/>
    </row>
    <row r="1418" spans="1:9" ht="15">
      <c r="A1418" s="42"/>
      <c r="B1418" s="42"/>
      <c r="C1418" s="42"/>
      <c r="D1418" s="42"/>
      <c r="E1418" s="42"/>
      <c r="F1418" s="42"/>
      <c r="G1418" s="42"/>
      <c r="H1418" s="42"/>
      <c r="I1418" s="42"/>
    </row>
    <row r="1419" spans="1:9" ht="15">
      <c r="A1419" s="42"/>
      <c r="B1419" s="42"/>
      <c r="C1419" s="42"/>
      <c r="D1419" s="42"/>
      <c r="E1419" s="42"/>
      <c r="F1419" s="42"/>
      <c r="G1419" s="42"/>
      <c r="H1419" s="42"/>
      <c r="I1419" s="42"/>
    </row>
    <row r="1420" spans="1:9" ht="15">
      <c r="A1420" s="42"/>
      <c r="B1420" s="42"/>
      <c r="C1420" s="42"/>
      <c r="D1420" s="42"/>
      <c r="E1420" s="42"/>
      <c r="F1420" s="42"/>
      <c r="G1420" s="42"/>
      <c r="H1420" s="42"/>
      <c r="I1420" s="42"/>
    </row>
    <row r="1421" spans="1:9" ht="15">
      <c r="A1421" s="42"/>
      <c r="B1421" s="42"/>
      <c r="C1421" s="42"/>
      <c r="D1421" s="42"/>
      <c r="E1421" s="42"/>
      <c r="F1421" s="42"/>
      <c r="G1421" s="42"/>
      <c r="H1421" s="42"/>
      <c r="I1421" s="42"/>
    </row>
    <row r="1422" spans="1:9" ht="15">
      <c r="A1422" s="42"/>
      <c r="B1422" s="42"/>
      <c r="C1422" s="42"/>
      <c r="D1422" s="42"/>
      <c r="E1422" s="42"/>
      <c r="F1422" s="42"/>
      <c r="G1422" s="42"/>
      <c r="H1422" s="42"/>
      <c r="I1422" s="42"/>
    </row>
    <row r="1423" spans="1:9" ht="15">
      <c r="A1423" s="42"/>
      <c r="B1423" s="42"/>
      <c r="C1423" s="42"/>
      <c r="D1423" s="42"/>
      <c r="E1423" s="42"/>
      <c r="F1423" s="42"/>
      <c r="G1423" s="42"/>
      <c r="H1423" s="42"/>
      <c r="I1423" s="42"/>
    </row>
    <row r="1424" spans="1:9" ht="15">
      <c r="A1424" s="42"/>
      <c r="B1424" s="42"/>
      <c r="C1424" s="42"/>
      <c r="D1424" s="42"/>
      <c r="E1424" s="42"/>
      <c r="F1424" s="42"/>
      <c r="G1424" s="42"/>
      <c r="H1424" s="42"/>
      <c r="I1424" s="42"/>
    </row>
    <row r="1425" spans="1:9" ht="15">
      <c r="A1425" s="42"/>
      <c r="B1425" s="42"/>
      <c r="C1425" s="42"/>
      <c r="D1425" s="42"/>
      <c r="E1425" s="42"/>
      <c r="F1425" s="42"/>
      <c r="G1425" s="42"/>
      <c r="H1425" s="42"/>
      <c r="I1425" s="42"/>
    </row>
    <row r="1426" spans="1:9" ht="15">
      <c r="A1426" s="42"/>
      <c r="B1426" s="42"/>
      <c r="C1426" s="42"/>
      <c r="D1426" s="42"/>
      <c r="E1426" s="42"/>
      <c r="F1426" s="42"/>
      <c r="G1426" s="42"/>
      <c r="H1426" s="42"/>
      <c r="I1426" s="42"/>
    </row>
    <row r="1427" spans="1:9" ht="15">
      <c r="A1427" s="42"/>
      <c r="B1427" s="42"/>
      <c r="C1427" s="42"/>
      <c r="D1427" s="42"/>
      <c r="E1427" s="42"/>
      <c r="F1427" s="42"/>
      <c r="G1427" s="42"/>
      <c r="H1427" s="42"/>
      <c r="I1427" s="42"/>
    </row>
    <row r="1428" spans="1:9" ht="15">
      <c r="A1428" s="42"/>
      <c r="B1428" s="42"/>
      <c r="C1428" s="42"/>
      <c r="D1428" s="42"/>
      <c r="E1428" s="42"/>
      <c r="F1428" s="42"/>
      <c r="G1428" s="42"/>
      <c r="H1428" s="42"/>
      <c r="I1428" s="42"/>
    </row>
    <row r="1429" spans="1:9" ht="15">
      <c r="A1429" s="42"/>
      <c r="B1429" s="42"/>
      <c r="C1429" s="42"/>
      <c r="D1429" s="42"/>
      <c r="E1429" s="42"/>
      <c r="F1429" s="42"/>
      <c r="G1429" s="42"/>
      <c r="H1429" s="42"/>
      <c r="I1429" s="42"/>
    </row>
    <row r="1430" spans="1:9" ht="15">
      <c r="A1430" s="42"/>
      <c r="B1430" s="42"/>
      <c r="C1430" s="42"/>
      <c r="D1430" s="42"/>
      <c r="E1430" s="42"/>
      <c r="F1430" s="42"/>
      <c r="G1430" s="42"/>
      <c r="H1430" s="42"/>
      <c r="I1430" s="42"/>
    </row>
    <row r="1431" spans="1:9" ht="15">
      <c r="A1431" s="42"/>
      <c r="B1431" s="42"/>
      <c r="C1431" s="42"/>
      <c r="D1431" s="42"/>
      <c r="E1431" s="42"/>
      <c r="F1431" s="42"/>
      <c r="G1431" s="42"/>
      <c r="H1431" s="42"/>
      <c r="I1431" s="42"/>
    </row>
    <row r="1432" spans="1:9" ht="15">
      <c r="A1432" s="42"/>
      <c r="B1432" s="42"/>
      <c r="C1432" s="42"/>
      <c r="D1432" s="42"/>
      <c r="E1432" s="42"/>
      <c r="F1432" s="42"/>
      <c r="G1432" s="42"/>
      <c r="H1432" s="42"/>
      <c r="I1432" s="42"/>
    </row>
    <row r="1433" spans="1:9" ht="15">
      <c r="A1433" s="42"/>
      <c r="B1433" s="42"/>
      <c r="C1433" s="42"/>
      <c r="D1433" s="42"/>
      <c r="E1433" s="42"/>
      <c r="F1433" s="42"/>
      <c r="G1433" s="42"/>
      <c r="H1433" s="42"/>
      <c r="I1433" s="42"/>
    </row>
    <row r="1434" spans="1:9" ht="15">
      <c r="A1434" s="42"/>
      <c r="B1434" s="42"/>
      <c r="C1434" s="42"/>
      <c r="D1434" s="42"/>
      <c r="E1434" s="42"/>
      <c r="F1434" s="42"/>
      <c r="G1434" s="42"/>
      <c r="H1434" s="42"/>
      <c r="I1434" s="42"/>
    </row>
    <row r="1435" spans="1:9" ht="15">
      <c r="A1435" s="42"/>
      <c r="B1435" s="42"/>
      <c r="C1435" s="42"/>
      <c r="D1435" s="42"/>
      <c r="E1435" s="42"/>
      <c r="F1435" s="42"/>
      <c r="G1435" s="42"/>
      <c r="H1435" s="42"/>
      <c r="I1435" s="42"/>
    </row>
    <row r="1436" spans="1:9" ht="15">
      <c r="A1436" s="42"/>
      <c r="B1436" s="42"/>
      <c r="C1436" s="42"/>
      <c r="D1436" s="42"/>
      <c r="E1436" s="42"/>
      <c r="F1436" s="42"/>
      <c r="G1436" s="42"/>
      <c r="H1436" s="42"/>
      <c r="I1436" s="42"/>
    </row>
    <row r="1437" spans="1:9" ht="15">
      <c r="A1437" s="42"/>
      <c r="B1437" s="42"/>
      <c r="C1437" s="42"/>
      <c r="D1437" s="42"/>
      <c r="E1437" s="42"/>
      <c r="F1437" s="42"/>
      <c r="G1437" s="42"/>
      <c r="H1437" s="42"/>
      <c r="I1437" s="42"/>
    </row>
    <row r="1438" spans="1:9" ht="15">
      <c r="A1438" s="42"/>
      <c r="B1438" s="42"/>
      <c r="C1438" s="42"/>
      <c r="D1438" s="42"/>
      <c r="E1438" s="42"/>
      <c r="F1438" s="42"/>
      <c r="G1438" s="42"/>
      <c r="H1438" s="42"/>
      <c r="I1438" s="42"/>
    </row>
    <row r="1439" spans="1:9" ht="15">
      <c r="A1439" s="42"/>
      <c r="B1439" s="42"/>
      <c r="C1439" s="42"/>
      <c r="D1439" s="42"/>
      <c r="E1439" s="42"/>
      <c r="F1439" s="42"/>
      <c r="G1439" s="42"/>
      <c r="H1439" s="42"/>
      <c r="I1439" s="42"/>
    </row>
    <row r="1440" spans="1:9" ht="15">
      <c r="A1440" s="42"/>
      <c r="B1440" s="42"/>
      <c r="C1440" s="42"/>
      <c r="D1440" s="42"/>
      <c r="E1440" s="42"/>
      <c r="F1440" s="42"/>
      <c r="G1440" s="42"/>
      <c r="H1440" s="42"/>
      <c r="I1440" s="42"/>
    </row>
    <row r="1441" spans="1:9" ht="15">
      <c r="A1441" s="42"/>
      <c r="B1441" s="42"/>
      <c r="C1441" s="42"/>
      <c r="D1441" s="42"/>
      <c r="E1441" s="42"/>
      <c r="F1441" s="42"/>
      <c r="G1441" s="42"/>
      <c r="H1441" s="42"/>
      <c r="I1441" s="42"/>
    </row>
    <row r="1442" spans="1:9" ht="15">
      <c r="A1442" s="42"/>
      <c r="B1442" s="42"/>
      <c r="C1442" s="42"/>
      <c r="D1442" s="42"/>
      <c r="E1442" s="42"/>
      <c r="F1442" s="42"/>
      <c r="G1442" s="42"/>
      <c r="H1442" s="42"/>
      <c r="I1442" s="42"/>
    </row>
    <row r="1443" spans="1:9" ht="15">
      <c r="A1443" s="42"/>
      <c r="B1443" s="42"/>
      <c r="C1443" s="42"/>
      <c r="D1443" s="42"/>
      <c r="E1443" s="42"/>
      <c r="F1443" s="42"/>
      <c r="G1443" s="42"/>
      <c r="H1443" s="42"/>
      <c r="I1443" s="42"/>
    </row>
    <row r="1444" spans="1:9" ht="15">
      <c r="A1444" s="42"/>
      <c r="B1444" s="42"/>
      <c r="C1444" s="42"/>
      <c r="D1444" s="42"/>
      <c r="E1444" s="42"/>
      <c r="F1444" s="42"/>
      <c r="G1444" s="42"/>
      <c r="H1444" s="42"/>
      <c r="I1444" s="42"/>
    </row>
    <row r="1445" spans="1:9" ht="15">
      <c r="A1445" s="42"/>
      <c r="B1445" s="42"/>
      <c r="C1445" s="42"/>
      <c r="D1445" s="42"/>
      <c r="E1445" s="42"/>
      <c r="F1445" s="42"/>
      <c r="G1445" s="42"/>
      <c r="H1445" s="42"/>
      <c r="I1445" s="42"/>
    </row>
    <row r="1446" spans="1:9" ht="15">
      <c r="A1446" s="42"/>
      <c r="B1446" s="42"/>
      <c r="C1446" s="42"/>
      <c r="D1446" s="42"/>
      <c r="E1446" s="42"/>
      <c r="F1446" s="42"/>
      <c r="G1446" s="42"/>
      <c r="H1446" s="42"/>
      <c r="I1446" s="42"/>
    </row>
    <row r="1447" spans="1:9" ht="15">
      <c r="A1447" s="42"/>
      <c r="B1447" s="42"/>
      <c r="C1447" s="42"/>
      <c r="D1447" s="42"/>
      <c r="E1447" s="42"/>
      <c r="F1447" s="42"/>
      <c r="G1447" s="42"/>
      <c r="H1447" s="42"/>
      <c r="I1447" s="42"/>
    </row>
    <row r="1448" spans="1:9" ht="15">
      <c r="A1448" s="42"/>
      <c r="B1448" s="42"/>
      <c r="C1448" s="42"/>
      <c r="D1448" s="42"/>
      <c r="E1448" s="42"/>
      <c r="F1448" s="42"/>
      <c r="G1448" s="42"/>
      <c r="H1448" s="42"/>
      <c r="I1448" s="42"/>
    </row>
    <row r="1449" spans="1:9" ht="15">
      <c r="A1449" s="42"/>
      <c r="B1449" s="42"/>
      <c r="C1449" s="42"/>
      <c r="D1449" s="42"/>
      <c r="E1449" s="42"/>
      <c r="F1449" s="42"/>
      <c r="G1449" s="42"/>
      <c r="H1449" s="42"/>
      <c r="I1449" s="42"/>
    </row>
    <row r="1450" spans="1:9" ht="15">
      <c r="A1450" s="42"/>
      <c r="B1450" s="42"/>
      <c r="C1450" s="42"/>
      <c r="D1450" s="42"/>
      <c r="E1450" s="42"/>
      <c r="F1450" s="42"/>
      <c r="G1450" s="42"/>
      <c r="H1450" s="42"/>
      <c r="I1450" s="42"/>
    </row>
    <row r="1451" spans="1:9" ht="15">
      <c r="A1451" s="42"/>
      <c r="B1451" s="42"/>
      <c r="C1451" s="42"/>
      <c r="D1451" s="42"/>
      <c r="E1451" s="42"/>
      <c r="F1451" s="42"/>
      <c r="G1451" s="42"/>
      <c r="H1451" s="42"/>
      <c r="I1451" s="42"/>
    </row>
    <row r="1452" spans="1:9" ht="15">
      <c r="A1452" s="42"/>
      <c r="B1452" s="42"/>
      <c r="C1452" s="42"/>
      <c r="D1452" s="42"/>
      <c r="E1452" s="42"/>
      <c r="F1452" s="42"/>
      <c r="G1452" s="42"/>
      <c r="H1452" s="42"/>
      <c r="I1452" s="42"/>
    </row>
    <row r="1453" spans="1:9" ht="15">
      <c r="A1453" s="42"/>
      <c r="B1453" s="42"/>
      <c r="C1453" s="42"/>
      <c r="D1453" s="42"/>
      <c r="E1453" s="42"/>
      <c r="F1453" s="42"/>
      <c r="G1453" s="42"/>
      <c r="H1453" s="42"/>
      <c r="I1453" s="42"/>
    </row>
    <row r="1454" spans="1:9" ht="15">
      <c r="A1454" s="42"/>
      <c r="B1454" s="42"/>
      <c r="C1454" s="42"/>
      <c r="D1454" s="42"/>
      <c r="E1454" s="42"/>
      <c r="F1454" s="42"/>
      <c r="G1454" s="42"/>
      <c r="H1454" s="42"/>
      <c r="I1454" s="42"/>
    </row>
    <row r="1455" spans="1:9" ht="15">
      <c r="A1455" s="42"/>
      <c r="B1455" s="42"/>
      <c r="C1455" s="42"/>
      <c r="D1455" s="42"/>
      <c r="E1455" s="42"/>
      <c r="F1455" s="42"/>
      <c r="G1455" s="42"/>
      <c r="H1455" s="42"/>
      <c r="I1455" s="42"/>
    </row>
    <row r="1456" spans="1:9" ht="15">
      <c r="A1456" s="42"/>
      <c r="B1456" s="42"/>
      <c r="C1456" s="42"/>
      <c r="D1456" s="42"/>
      <c r="E1456" s="42"/>
      <c r="F1456" s="42"/>
      <c r="G1456" s="42"/>
      <c r="H1456" s="42"/>
      <c r="I1456" s="42"/>
    </row>
    <row r="1457" spans="1:9" ht="15">
      <c r="A1457" s="42"/>
      <c r="B1457" s="42"/>
      <c r="C1457" s="42"/>
      <c r="D1457" s="42"/>
      <c r="E1457" s="42"/>
      <c r="F1457" s="42"/>
      <c r="G1457" s="42"/>
      <c r="H1457" s="42"/>
      <c r="I1457" s="42"/>
    </row>
    <row r="1458" spans="1:9" ht="15">
      <c r="A1458" s="42"/>
      <c r="B1458" s="42"/>
      <c r="C1458" s="42"/>
      <c r="D1458" s="42"/>
      <c r="E1458" s="42"/>
      <c r="F1458" s="42"/>
      <c r="G1458" s="42"/>
      <c r="H1458" s="42"/>
      <c r="I1458" s="42"/>
    </row>
    <row r="1459" spans="1:9" ht="15">
      <c r="A1459" s="42"/>
      <c r="B1459" s="42"/>
      <c r="C1459" s="42"/>
      <c r="D1459" s="42"/>
      <c r="E1459" s="42"/>
      <c r="F1459" s="42"/>
      <c r="G1459" s="42"/>
      <c r="H1459" s="42"/>
      <c r="I1459" s="42"/>
    </row>
    <row r="1460" spans="1:9" ht="15">
      <c r="A1460" s="42"/>
      <c r="B1460" s="42"/>
      <c r="C1460" s="42"/>
      <c r="D1460" s="42"/>
      <c r="E1460" s="42"/>
      <c r="F1460" s="42"/>
      <c r="G1460" s="42"/>
      <c r="H1460" s="42"/>
      <c r="I1460" s="42"/>
    </row>
    <row r="1461" spans="1:9" ht="15">
      <c r="A1461" s="42"/>
      <c r="B1461" s="42"/>
      <c r="C1461" s="42"/>
      <c r="D1461" s="42"/>
      <c r="E1461" s="42"/>
      <c r="F1461" s="42"/>
      <c r="G1461" s="42"/>
      <c r="H1461" s="42"/>
      <c r="I1461" s="42"/>
    </row>
    <row r="1462" spans="1:9" ht="15">
      <c r="A1462" s="42"/>
      <c r="B1462" s="42"/>
      <c r="C1462" s="42"/>
      <c r="D1462" s="42"/>
      <c r="E1462" s="42"/>
      <c r="F1462" s="42"/>
      <c r="G1462" s="42"/>
      <c r="H1462" s="42"/>
      <c r="I1462" s="42"/>
    </row>
    <row r="1463" spans="1:9" ht="15">
      <c r="A1463" s="42"/>
      <c r="B1463" s="42"/>
      <c r="C1463" s="42"/>
      <c r="D1463" s="42"/>
      <c r="E1463" s="42"/>
      <c r="F1463" s="42"/>
      <c r="G1463" s="42"/>
      <c r="H1463" s="42"/>
      <c r="I1463" s="42"/>
    </row>
    <row r="1464" spans="1:9" ht="15">
      <c r="A1464" s="42"/>
      <c r="B1464" s="42"/>
      <c r="C1464" s="42"/>
      <c r="D1464" s="42"/>
      <c r="E1464" s="42"/>
      <c r="F1464" s="42"/>
      <c r="G1464" s="42"/>
      <c r="H1464" s="42"/>
      <c r="I1464" s="42"/>
    </row>
    <row r="1465" spans="1:9" ht="15">
      <c r="A1465" s="42"/>
      <c r="B1465" s="42"/>
      <c r="C1465" s="42"/>
      <c r="D1465" s="42"/>
      <c r="E1465" s="42"/>
      <c r="F1465" s="42"/>
      <c r="G1465" s="42"/>
      <c r="H1465" s="42"/>
      <c r="I1465" s="42"/>
    </row>
    <row r="1466" spans="1:9" ht="15">
      <c r="A1466" s="42"/>
      <c r="B1466" s="42"/>
      <c r="C1466" s="42"/>
      <c r="D1466" s="42"/>
      <c r="E1466" s="42"/>
      <c r="F1466" s="42"/>
      <c r="G1466" s="42"/>
      <c r="H1466" s="42"/>
      <c r="I1466" s="42"/>
    </row>
    <row r="1467" spans="1:9" ht="15">
      <c r="A1467" s="42"/>
      <c r="B1467" s="42"/>
      <c r="C1467" s="42"/>
      <c r="D1467" s="42"/>
      <c r="E1467" s="42"/>
      <c r="F1467" s="42"/>
      <c r="G1467" s="42"/>
      <c r="H1467" s="42"/>
      <c r="I1467" s="42"/>
    </row>
    <row r="1468" spans="1:9" ht="15">
      <c r="A1468" s="42"/>
      <c r="B1468" s="42"/>
      <c r="C1468" s="42"/>
      <c r="D1468" s="42"/>
      <c r="E1468" s="42"/>
      <c r="F1468" s="42"/>
      <c r="G1468" s="42"/>
      <c r="H1468" s="42"/>
      <c r="I1468" s="42"/>
    </row>
    <row r="1469" spans="1:9" ht="15">
      <c r="A1469" s="42"/>
      <c r="B1469" s="42"/>
      <c r="C1469" s="42"/>
      <c r="D1469" s="42"/>
      <c r="E1469" s="42"/>
      <c r="F1469" s="42"/>
      <c r="G1469" s="42"/>
      <c r="H1469" s="42"/>
      <c r="I1469" s="42"/>
    </row>
    <row r="1470" spans="1:9" ht="15">
      <c r="A1470" s="42"/>
      <c r="B1470" s="42"/>
      <c r="C1470" s="42"/>
      <c r="D1470" s="42"/>
      <c r="E1470" s="42"/>
      <c r="F1470" s="42"/>
      <c r="G1470" s="42"/>
      <c r="H1470" s="42"/>
      <c r="I1470" s="42"/>
    </row>
    <row r="1471" spans="1:9" ht="15">
      <c r="A1471" s="42"/>
      <c r="B1471" s="42"/>
      <c r="C1471" s="42"/>
      <c r="D1471" s="42"/>
      <c r="E1471" s="42"/>
      <c r="F1471" s="42"/>
      <c r="G1471" s="42"/>
      <c r="H1471" s="42"/>
      <c r="I1471" s="42"/>
    </row>
    <row r="1472" spans="1:9" ht="15">
      <c r="A1472" s="42"/>
      <c r="B1472" s="42"/>
      <c r="C1472" s="42"/>
      <c r="D1472" s="42"/>
      <c r="E1472" s="42"/>
      <c r="F1472" s="42"/>
      <c r="G1472" s="42"/>
      <c r="H1472" s="42"/>
      <c r="I1472" s="42"/>
    </row>
    <row r="1473" spans="1:9" ht="15">
      <c r="A1473" s="42"/>
      <c r="B1473" s="42"/>
      <c r="C1473" s="42"/>
      <c r="D1473" s="42"/>
      <c r="E1473" s="42"/>
      <c r="F1473" s="42"/>
      <c r="G1473" s="42"/>
      <c r="H1473" s="42"/>
      <c r="I1473" s="42"/>
    </row>
    <row r="1474" spans="1:9" ht="15">
      <c r="A1474" s="42"/>
      <c r="B1474" s="42"/>
      <c r="C1474" s="42"/>
      <c r="D1474" s="42"/>
      <c r="E1474" s="42"/>
      <c r="F1474" s="42"/>
      <c r="G1474" s="42"/>
      <c r="H1474" s="42"/>
      <c r="I1474" s="42"/>
    </row>
    <row r="1475" spans="1:9" ht="15">
      <c r="A1475" s="42"/>
      <c r="B1475" s="42"/>
      <c r="C1475" s="42"/>
      <c r="D1475" s="42"/>
      <c r="E1475" s="42"/>
      <c r="F1475" s="42"/>
      <c r="G1475" s="42"/>
      <c r="H1475" s="42"/>
      <c r="I1475" s="42"/>
    </row>
    <row r="1476" spans="1:9" ht="15">
      <c r="A1476" s="42"/>
      <c r="B1476" s="42"/>
      <c r="C1476" s="42"/>
      <c r="D1476" s="42"/>
      <c r="E1476" s="42"/>
      <c r="F1476" s="42"/>
      <c r="G1476" s="42"/>
      <c r="H1476" s="42"/>
      <c r="I1476" s="42"/>
    </row>
    <row r="1477" spans="1:9" ht="15">
      <c r="A1477" s="42"/>
      <c r="B1477" s="42"/>
      <c r="C1477" s="42"/>
      <c r="D1477" s="42"/>
      <c r="E1477" s="42"/>
      <c r="F1477" s="42"/>
      <c r="G1477" s="42"/>
      <c r="H1477" s="42"/>
      <c r="I1477" s="42"/>
    </row>
    <row r="1478" spans="1:9" ht="15">
      <c r="A1478" s="42"/>
      <c r="B1478" s="42"/>
      <c r="C1478" s="42"/>
      <c r="D1478" s="42"/>
      <c r="E1478" s="42"/>
      <c r="F1478" s="42"/>
      <c r="G1478" s="42"/>
      <c r="H1478" s="42"/>
      <c r="I1478" s="42"/>
    </row>
    <row r="1479" spans="1:9" ht="15">
      <c r="A1479" s="42"/>
      <c r="B1479" s="42"/>
      <c r="C1479" s="42"/>
      <c r="D1479" s="42"/>
      <c r="E1479" s="42"/>
      <c r="F1479" s="42"/>
      <c r="G1479" s="42"/>
      <c r="H1479" s="42"/>
      <c r="I1479" s="42"/>
    </row>
    <row r="1480" spans="1:9" ht="15">
      <c r="A1480" s="42"/>
      <c r="B1480" s="42"/>
      <c r="C1480" s="42"/>
      <c r="D1480" s="42"/>
      <c r="E1480" s="42"/>
      <c r="F1480" s="42"/>
      <c r="G1480" s="42"/>
      <c r="H1480" s="42"/>
      <c r="I1480" s="42"/>
    </row>
    <row r="1481" spans="1:9" ht="15">
      <c r="A1481" s="42"/>
      <c r="B1481" s="42"/>
      <c r="C1481" s="42"/>
      <c r="D1481" s="42"/>
      <c r="E1481" s="42"/>
      <c r="F1481" s="42"/>
      <c r="G1481" s="42"/>
      <c r="H1481" s="42"/>
      <c r="I1481" s="42"/>
    </row>
    <row r="1482" spans="1:9" ht="15">
      <c r="A1482" s="42"/>
      <c r="B1482" s="42"/>
      <c r="C1482" s="42"/>
      <c r="D1482" s="42"/>
      <c r="E1482" s="42"/>
      <c r="F1482" s="42"/>
      <c r="G1482" s="42"/>
      <c r="H1482" s="42"/>
      <c r="I1482" s="42"/>
    </row>
    <row r="1483" spans="1:9" ht="15">
      <c r="A1483" s="42"/>
      <c r="B1483" s="42"/>
      <c r="C1483" s="42"/>
      <c r="D1483" s="42"/>
      <c r="E1483" s="42"/>
      <c r="F1483" s="42"/>
      <c r="G1483" s="42"/>
      <c r="H1483" s="42"/>
      <c r="I1483" s="42"/>
    </row>
    <row r="1484" spans="1:9" ht="15">
      <c r="A1484" s="42"/>
      <c r="B1484" s="42"/>
      <c r="C1484" s="42"/>
      <c r="D1484" s="42"/>
      <c r="E1484" s="42"/>
      <c r="F1484" s="42"/>
      <c r="G1484" s="42"/>
      <c r="H1484" s="42"/>
      <c r="I1484" s="42"/>
    </row>
    <row r="1485" spans="1:9" ht="15">
      <c r="A1485" s="42"/>
      <c r="B1485" s="42"/>
      <c r="C1485" s="42"/>
      <c r="D1485" s="42"/>
      <c r="E1485" s="42"/>
      <c r="F1485" s="42"/>
      <c r="G1485" s="42"/>
      <c r="H1485" s="42"/>
      <c r="I1485" s="42"/>
    </row>
    <row r="1486" spans="1:9" ht="15">
      <c r="A1486" s="42"/>
      <c r="B1486" s="42"/>
      <c r="C1486" s="42"/>
      <c r="D1486" s="42"/>
      <c r="E1486" s="42"/>
      <c r="F1486" s="42"/>
      <c r="G1486" s="42"/>
      <c r="H1486" s="42"/>
      <c r="I1486" s="42"/>
    </row>
    <row r="1487" spans="1:9" ht="15">
      <c r="A1487" s="42"/>
      <c r="B1487" s="42"/>
      <c r="C1487" s="42"/>
      <c r="D1487" s="42"/>
      <c r="E1487" s="42"/>
      <c r="F1487" s="42"/>
      <c r="G1487" s="42"/>
      <c r="H1487" s="42"/>
      <c r="I1487" s="42"/>
    </row>
    <row r="1488" spans="1:9" ht="15">
      <c r="A1488" s="42"/>
      <c r="B1488" s="42"/>
      <c r="C1488" s="42"/>
      <c r="D1488" s="42"/>
      <c r="E1488" s="42"/>
      <c r="F1488" s="42"/>
      <c r="G1488" s="42"/>
      <c r="H1488" s="42"/>
      <c r="I1488" s="42"/>
    </row>
    <row r="1489" spans="1:9" ht="15">
      <c r="A1489" s="42"/>
      <c r="B1489" s="42"/>
      <c r="C1489" s="42"/>
      <c r="D1489" s="42"/>
      <c r="E1489" s="42"/>
      <c r="F1489" s="42"/>
      <c r="G1489" s="42"/>
      <c r="H1489" s="42"/>
      <c r="I1489" s="42"/>
    </row>
    <row r="1490" spans="1:9" ht="15">
      <c r="A1490" s="42"/>
      <c r="B1490" s="42"/>
      <c r="C1490" s="42"/>
      <c r="D1490" s="42"/>
      <c r="E1490" s="42"/>
      <c r="F1490" s="42"/>
      <c r="G1490" s="42"/>
      <c r="H1490" s="42"/>
      <c r="I1490" s="42"/>
    </row>
    <row r="1491" spans="1:9" ht="15">
      <c r="A1491" s="42"/>
      <c r="B1491" s="42"/>
      <c r="C1491" s="42"/>
      <c r="D1491" s="42"/>
      <c r="E1491" s="42"/>
      <c r="F1491" s="42"/>
      <c r="G1491" s="42"/>
      <c r="H1491" s="42"/>
      <c r="I1491" s="42"/>
    </row>
    <row r="1492" spans="1:9" ht="15">
      <c r="A1492" s="42"/>
      <c r="B1492" s="42"/>
      <c r="C1492" s="42"/>
      <c r="D1492" s="42"/>
      <c r="E1492" s="42"/>
      <c r="F1492" s="42"/>
      <c r="G1492" s="42"/>
      <c r="H1492" s="42"/>
      <c r="I1492" s="42"/>
    </row>
    <row r="1493" spans="1:9" ht="15">
      <c r="A1493" s="42"/>
      <c r="B1493" s="42"/>
      <c r="C1493" s="42"/>
      <c r="D1493" s="42"/>
      <c r="E1493" s="42"/>
      <c r="F1493" s="42"/>
      <c r="G1493" s="42"/>
      <c r="H1493" s="42"/>
      <c r="I1493" s="42"/>
    </row>
    <row r="1494" spans="1:9" ht="15">
      <c r="A1494" s="42"/>
      <c r="B1494" s="42"/>
      <c r="C1494" s="42"/>
      <c r="D1494" s="42"/>
      <c r="E1494" s="42"/>
      <c r="F1494" s="42"/>
      <c r="G1494" s="42"/>
      <c r="H1494" s="42"/>
      <c r="I1494" s="42"/>
    </row>
    <row r="1495" spans="1:9" ht="15">
      <c r="A1495" s="42"/>
      <c r="B1495" s="42"/>
      <c r="C1495" s="42"/>
      <c r="D1495" s="42"/>
      <c r="E1495" s="42"/>
      <c r="F1495" s="42"/>
      <c r="G1495" s="42"/>
      <c r="H1495" s="42"/>
      <c r="I1495" s="42"/>
    </row>
    <row r="1496" spans="1:9" ht="15">
      <c r="A1496" s="42"/>
      <c r="B1496" s="42"/>
      <c r="C1496" s="42"/>
      <c r="D1496" s="42"/>
      <c r="E1496" s="42"/>
      <c r="F1496" s="42"/>
      <c r="G1496" s="42"/>
      <c r="H1496" s="42"/>
      <c r="I1496" s="42"/>
    </row>
    <row r="1497" spans="1:9" ht="15">
      <c r="A1497" s="42"/>
      <c r="B1497" s="42"/>
      <c r="C1497" s="42"/>
      <c r="D1497" s="42"/>
      <c r="E1497" s="42"/>
      <c r="F1497" s="42"/>
      <c r="G1497" s="42"/>
      <c r="H1497" s="42"/>
      <c r="I1497" s="42"/>
    </row>
    <row r="1498" spans="1:9" ht="15">
      <c r="A1498" s="42"/>
      <c r="B1498" s="42"/>
      <c r="C1498" s="42"/>
      <c r="D1498" s="42"/>
      <c r="E1498" s="42"/>
      <c r="F1498" s="42"/>
      <c r="G1498" s="42"/>
      <c r="H1498" s="42"/>
      <c r="I1498" s="42"/>
    </row>
    <row r="1499" spans="1:9" ht="15">
      <c r="A1499" s="42"/>
      <c r="B1499" s="42"/>
      <c r="C1499" s="42"/>
      <c r="D1499" s="42"/>
      <c r="E1499" s="42"/>
      <c r="F1499" s="42"/>
      <c r="G1499" s="42"/>
      <c r="H1499" s="42"/>
      <c r="I1499" s="42"/>
    </row>
    <row r="1500" spans="1:9" ht="15">
      <c r="A1500" s="42"/>
      <c r="B1500" s="42"/>
      <c r="C1500" s="42"/>
      <c r="D1500" s="42"/>
      <c r="E1500" s="42"/>
      <c r="F1500" s="42"/>
      <c r="G1500" s="42"/>
      <c r="H1500" s="42"/>
      <c r="I1500" s="42"/>
    </row>
    <row r="1501" spans="1:9" ht="15">
      <c r="A1501" s="42"/>
      <c r="B1501" s="42"/>
      <c r="C1501" s="42"/>
      <c r="D1501" s="42"/>
      <c r="E1501" s="42"/>
      <c r="F1501" s="42"/>
      <c r="G1501" s="42"/>
      <c r="H1501" s="42"/>
      <c r="I1501" s="42"/>
    </row>
    <row r="1502" spans="1:9" ht="15">
      <c r="A1502" s="42"/>
      <c r="B1502" s="42"/>
      <c r="C1502" s="42"/>
      <c r="D1502" s="42"/>
      <c r="E1502" s="42"/>
      <c r="F1502" s="42"/>
      <c r="G1502" s="42"/>
      <c r="H1502" s="42"/>
      <c r="I1502" s="42"/>
    </row>
    <row r="1503" spans="1:9" ht="15">
      <c r="A1503" s="42"/>
      <c r="B1503" s="42"/>
      <c r="C1503" s="42"/>
      <c r="D1503" s="42"/>
      <c r="E1503" s="42"/>
      <c r="F1503" s="42"/>
      <c r="G1503" s="42"/>
      <c r="H1503" s="42"/>
      <c r="I1503" s="42"/>
    </row>
    <row r="1504" spans="1:9" ht="15">
      <c r="A1504" s="42"/>
      <c r="B1504" s="42"/>
      <c r="C1504" s="42"/>
      <c r="D1504" s="42"/>
      <c r="E1504" s="42"/>
      <c r="F1504" s="42"/>
      <c r="G1504" s="42"/>
      <c r="H1504" s="42"/>
      <c r="I1504" s="42"/>
    </row>
    <row r="1505" spans="1:9" ht="15">
      <c r="A1505" s="42"/>
      <c r="B1505" s="42"/>
      <c r="C1505" s="42"/>
      <c r="D1505" s="42"/>
      <c r="E1505" s="42"/>
      <c r="F1505" s="42"/>
      <c r="G1505" s="42"/>
      <c r="H1505" s="42"/>
      <c r="I1505" s="42"/>
    </row>
    <row r="1506" spans="1:9" ht="15">
      <c r="A1506" s="42"/>
      <c r="B1506" s="42"/>
      <c r="C1506" s="42"/>
      <c r="D1506" s="42"/>
      <c r="E1506" s="42"/>
      <c r="F1506" s="42"/>
      <c r="G1506" s="42"/>
      <c r="H1506" s="42"/>
      <c r="I1506" s="42"/>
    </row>
    <row r="1507" spans="1:9" ht="15">
      <c r="A1507" s="42"/>
      <c r="B1507" s="42"/>
      <c r="C1507" s="42"/>
      <c r="D1507" s="42"/>
      <c r="E1507" s="42"/>
      <c r="F1507" s="42"/>
      <c r="G1507" s="42"/>
      <c r="H1507" s="42"/>
      <c r="I1507" s="42"/>
    </row>
    <row r="1508" spans="1:9" ht="15">
      <c r="A1508" s="42"/>
      <c r="B1508" s="42"/>
      <c r="C1508" s="42"/>
      <c r="D1508" s="42"/>
      <c r="E1508" s="42"/>
      <c r="F1508" s="42"/>
      <c r="G1508" s="42"/>
      <c r="H1508" s="42"/>
      <c r="I1508" s="42"/>
    </row>
    <row r="1509" spans="1:9" ht="15">
      <c r="A1509" s="42"/>
      <c r="B1509" s="42"/>
      <c r="C1509" s="42"/>
      <c r="D1509" s="42"/>
      <c r="E1509" s="42"/>
      <c r="F1509" s="42"/>
      <c r="G1509" s="42"/>
      <c r="H1509" s="42"/>
      <c r="I1509" s="42"/>
    </row>
    <row r="1510" spans="1:9" ht="15">
      <c r="A1510" s="42"/>
      <c r="B1510" s="42"/>
      <c r="C1510" s="42"/>
      <c r="D1510" s="42"/>
      <c r="E1510" s="42"/>
      <c r="F1510" s="42"/>
      <c r="G1510" s="42"/>
      <c r="H1510" s="42"/>
      <c r="I1510" s="42"/>
    </row>
    <row r="1511" spans="1:9" ht="15">
      <c r="A1511" s="42"/>
      <c r="B1511" s="42"/>
      <c r="C1511" s="42"/>
      <c r="D1511" s="42"/>
      <c r="E1511" s="42"/>
      <c r="F1511" s="42"/>
      <c r="G1511" s="42"/>
      <c r="H1511" s="42"/>
      <c r="I1511" s="42"/>
    </row>
    <row r="1512" spans="1:9" ht="15">
      <c r="A1512" s="42"/>
      <c r="B1512" s="42"/>
      <c r="C1512" s="42"/>
      <c r="D1512" s="42"/>
      <c r="E1512" s="42"/>
      <c r="F1512" s="42"/>
      <c r="G1512" s="42"/>
      <c r="H1512" s="42"/>
      <c r="I1512" s="42"/>
    </row>
    <row r="1513" spans="1:9" ht="15">
      <c r="A1513" s="42"/>
      <c r="B1513" s="42"/>
      <c r="C1513" s="42"/>
      <c r="D1513" s="42"/>
      <c r="E1513" s="42"/>
      <c r="F1513" s="42"/>
      <c r="G1513" s="42"/>
      <c r="H1513" s="42"/>
      <c r="I1513" s="42"/>
    </row>
    <row r="1514" spans="1:9" ht="15">
      <c r="A1514" s="42"/>
      <c r="B1514" s="42"/>
      <c r="C1514" s="42"/>
      <c r="D1514" s="42"/>
      <c r="E1514" s="42"/>
      <c r="F1514" s="42"/>
      <c r="G1514" s="42"/>
      <c r="H1514" s="42"/>
      <c r="I1514" s="42"/>
    </row>
    <row r="1515" spans="1:9" ht="15">
      <c r="A1515" s="42"/>
      <c r="B1515" s="42"/>
      <c r="C1515" s="42"/>
      <c r="D1515" s="42"/>
      <c r="E1515" s="42"/>
      <c r="F1515" s="42"/>
      <c r="G1515" s="42"/>
      <c r="H1515" s="42"/>
      <c r="I1515" s="42"/>
    </row>
    <row r="1516" spans="1:9" ht="15">
      <c r="A1516" s="42"/>
      <c r="B1516" s="42"/>
      <c r="C1516" s="42"/>
      <c r="D1516" s="42"/>
      <c r="E1516" s="42"/>
      <c r="F1516" s="42"/>
      <c r="G1516" s="42"/>
      <c r="H1516" s="42"/>
      <c r="I1516" s="42"/>
    </row>
    <row r="1517" spans="1:9" ht="15">
      <c r="A1517" s="42"/>
      <c r="B1517" s="42"/>
      <c r="C1517" s="42"/>
      <c r="D1517" s="42"/>
      <c r="E1517" s="42"/>
      <c r="F1517" s="42"/>
      <c r="G1517" s="42"/>
      <c r="H1517" s="42"/>
      <c r="I1517" s="42"/>
    </row>
    <row r="1518" spans="1:9" ht="15">
      <c r="A1518" s="42"/>
      <c r="B1518" s="42"/>
      <c r="C1518" s="42"/>
      <c r="D1518" s="42"/>
      <c r="E1518" s="42"/>
      <c r="F1518" s="42"/>
      <c r="G1518" s="42"/>
      <c r="H1518" s="42"/>
      <c r="I1518" s="42"/>
    </row>
    <row r="1519" spans="1:9" ht="15">
      <c r="A1519" s="42"/>
      <c r="B1519" s="42"/>
      <c r="C1519" s="42"/>
      <c r="D1519" s="42"/>
      <c r="E1519" s="42"/>
      <c r="F1519" s="42"/>
      <c r="G1519" s="42"/>
      <c r="H1519" s="42"/>
      <c r="I1519" s="42"/>
    </row>
    <row r="1520" spans="1:9" ht="15">
      <c r="A1520" s="42"/>
      <c r="B1520" s="42"/>
      <c r="C1520" s="42"/>
      <c r="D1520" s="42"/>
      <c r="E1520" s="42"/>
      <c r="F1520" s="42"/>
      <c r="G1520" s="42"/>
      <c r="H1520" s="42"/>
      <c r="I1520" s="42"/>
    </row>
    <row r="1521" spans="1:9" ht="15">
      <c r="A1521" s="42"/>
      <c r="B1521" s="42"/>
      <c r="C1521" s="42"/>
      <c r="D1521" s="42"/>
      <c r="E1521" s="42"/>
      <c r="F1521" s="42"/>
      <c r="G1521" s="42"/>
      <c r="H1521" s="42"/>
      <c r="I1521" s="42"/>
    </row>
    <row r="1522" spans="1:9" ht="15">
      <c r="A1522" s="42"/>
      <c r="B1522" s="42"/>
      <c r="C1522" s="42"/>
      <c r="D1522" s="42"/>
      <c r="E1522" s="42"/>
      <c r="F1522" s="42"/>
      <c r="G1522" s="42"/>
      <c r="H1522" s="42"/>
      <c r="I1522" s="42"/>
    </row>
    <row r="1523" spans="1:9" ht="15">
      <c r="A1523" s="42"/>
      <c r="B1523" s="42"/>
      <c r="C1523" s="42"/>
      <c r="D1523" s="42"/>
      <c r="E1523" s="42"/>
      <c r="F1523" s="42"/>
      <c r="G1523" s="42"/>
      <c r="H1523" s="42"/>
      <c r="I1523" s="42"/>
    </row>
    <row r="1524" spans="1:9" ht="15">
      <c r="A1524" s="42"/>
      <c r="B1524" s="42"/>
      <c r="C1524" s="42"/>
      <c r="D1524" s="42"/>
      <c r="E1524" s="42"/>
      <c r="F1524" s="42"/>
      <c r="G1524" s="42"/>
      <c r="H1524" s="42"/>
      <c r="I1524" s="42"/>
    </row>
    <row r="1525" spans="1:9" ht="15">
      <c r="A1525" s="42"/>
      <c r="B1525" s="42"/>
      <c r="C1525" s="42"/>
      <c r="D1525" s="42"/>
      <c r="E1525" s="42"/>
      <c r="F1525" s="42"/>
      <c r="G1525" s="42"/>
      <c r="H1525" s="42"/>
      <c r="I1525" s="42"/>
    </row>
    <row r="1526" spans="1:9" ht="15">
      <c r="A1526" s="42"/>
      <c r="B1526" s="42"/>
      <c r="C1526" s="42"/>
      <c r="D1526" s="42"/>
      <c r="E1526" s="42"/>
      <c r="F1526" s="42"/>
      <c r="G1526" s="42"/>
      <c r="H1526" s="42"/>
      <c r="I1526" s="42"/>
    </row>
    <row r="1527" spans="1:9" ht="15">
      <c r="A1527" s="42"/>
      <c r="B1527" s="42"/>
      <c r="C1527" s="42"/>
      <c r="D1527" s="42"/>
      <c r="E1527" s="42"/>
      <c r="F1527" s="42"/>
      <c r="G1527" s="42"/>
      <c r="H1527" s="42"/>
      <c r="I1527" s="42"/>
    </row>
    <row r="1528" spans="1:9" ht="15">
      <c r="A1528" s="42"/>
      <c r="B1528" s="42"/>
      <c r="C1528" s="42"/>
      <c r="D1528" s="42"/>
      <c r="E1528" s="42"/>
      <c r="F1528" s="42"/>
      <c r="G1528" s="42"/>
      <c r="H1528" s="42"/>
      <c r="I1528" s="42"/>
    </row>
    <row r="1529" spans="1:9" ht="15">
      <c r="A1529" s="42"/>
      <c r="B1529" s="42"/>
      <c r="C1529" s="42"/>
      <c r="D1529" s="42"/>
      <c r="E1529" s="42"/>
      <c r="F1529" s="42"/>
      <c r="G1529" s="42"/>
      <c r="H1529" s="42"/>
      <c r="I1529" s="42"/>
    </row>
    <row r="1530" spans="1:9" ht="15">
      <c r="A1530" s="42"/>
      <c r="B1530" s="42"/>
      <c r="C1530" s="42"/>
      <c r="D1530" s="42"/>
      <c r="E1530" s="42"/>
      <c r="F1530" s="42"/>
      <c r="G1530" s="42"/>
      <c r="H1530" s="42"/>
      <c r="I1530" s="42"/>
    </row>
    <row r="1531" spans="1:9" ht="15">
      <c r="A1531" s="42"/>
      <c r="B1531" s="42"/>
      <c r="C1531" s="42"/>
      <c r="D1531" s="42"/>
      <c r="E1531" s="42"/>
      <c r="F1531" s="42"/>
      <c r="G1531" s="42"/>
      <c r="H1531" s="42"/>
      <c r="I1531" s="42"/>
    </row>
    <row r="1532" spans="1:9" ht="15">
      <c r="A1532" s="42"/>
      <c r="B1532" s="42"/>
      <c r="C1532" s="42"/>
      <c r="D1532" s="42"/>
      <c r="E1532" s="42"/>
      <c r="F1532" s="42"/>
      <c r="G1532" s="42"/>
      <c r="H1532" s="42"/>
      <c r="I1532" s="42"/>
    </row>
    <row r="1533" spans="1:9" ht="15">
      <c r="A1533" s="42"/>
      <c r="B1533" s="42"/>
      <c r="C1533" s="42"/>
      <c r="D1533" s="42"/>
      <c r="E1533" s="42"/>
      <c r="F1533" s="42"/>
      <c r="G1533" s="42"/>
      <c r="H1533" s="42"/>
      <c r="I1533" s="42"/>
    </row>
    <row r="1534" spans="1:9" ht="15">
      <c r="A1534" s="42"/>
      <c r="B1534" s="42"/>
      <c r="C1534" s="42"/>
      <c r="D1534" s="42"/>
      <c r="E1534" s="42"/>
      <c r="F1534" s="42"/>
      <c r="G1534" s="42"/>
      <c r="H1534" s="42"/>
      <c r="I1534" s="42"/>
    </row>
    <row r="1535" spans="1:9" ht="15">
      <c r="A1535" s="42"/>
      <c r="B1535" s="42"/>
      <c r="C1535" s="42"/>
      <c r="D1535" s="42"/>
      <c r="E1535" s="42"/>
      <c r="F1535" s="42"/>
      <c r="G1535" s="42"/>
      <c r="H1535" s="42"/>
      <c r="I1535" s="42"/>
    </row>
    <row r="1536" spans="1:9" ht="15">
      <c r="A1536" s="42"/>
      <c r="B1536" s="42"/>
      <c r="C1536" s="42"/>
      <c r="D1536" s="42"/>
      <c r="E1536" s="42"/>
      <c r="F1536" s="42"/>
      <c r="G1536" s="42"/>
      <c r="H1536" s="42"/>
      <c r="I1536" s="42"/>
    </row>
    <row r="1537" spans="1:9" ht="15">
      <c r="A1537" s="42"/>
      <c r="B1537" s="42"/>
      <c r="C1537" s="42"/>
      <c r="D1537" s="42"/>
      <c r="E1537" s="42"/>
      <c r="F1537" s="42"/>
      <c r="G1537" s="42"/>
      <c r="H1537" s="42"/>
      <c r="I1537" s="42"/>
    </row>
    <row r="1538" spans="1:9" ht="15">
      <c r="A1538" s="42"/>
      <c r="B1538" s="42"/>
      <c r="C1538" s="42"/>
      <c r="D1538" s="42"/>
      <c r="E1538" s="42"/>
      <c r="F1538" s="42"/>
      <c r="G1538" s="42"/>
      <c r="H1538" s="42"/>
      <c r="I1538" s="42"/>
    </row>
    <row r="1539" spans="1:9" ht="15">
      <c r="A1539" s="42"/>
      <c r="B1539" s="42"/>
      <c r="C1539" s="42"/>
      <c r="D1539" s="42"/>
      <c r="E1539" s="42"/>
      <c r="F1539" s="42"/>
      <c r="G1539" s="42"/>
      <c r="H1539" s="42"/>
      <c r="I1539" s="42"/>
    </row>
    <row r="1540" spans="1:9" ht="15">
      <c r="A1540" s="42"/>
      <c r="B1540" s="42"/>
      <c r="C1540" s="42"/>
      <c r="D1540" s="42"/>
      <c r="E1540" s="42"/>
      <c r="F1540" s="42"/>
      <c r="G1540" s="42"/>
      <c r="H1540" s="42"/>
      <c r="I1540" s="42"/>
    </row>
    <row r="1541" spans="1:9" ht="15">
      <c r="A1541" s="42"/>
      <c r="B1541" s="42"/>
      <c r="C1541" s="42"/>
      <c r="D1541" s="42"/>
      <c r="E1541" s="42"/>
      <c r="F1541" s="42"/>
      <c r="G1541" s="42"/>
      <c r="H1541" s="42"/>
      <c r="I1541" s="42"/>
    </row>
    <row r="1542" spans="1:9" ht="15">
      <c r="A1542" s="42"/>
      <c r="B1542" s="42"/>
      <c r="C1542" s="42"/>
      <c r="D1542" s="42"/>
      <c r="E1542" s="42"/>
      <c r="F1542" s="42"/>
      <c r="G1542" s="42"/>
      <c r="H1542" s="42"/>
      <c r="I1542" s="42"/>
    </row>
    <row r="1543" spans="1:9" ht="15">
      <c r="A1543" s="42"/>
      <c r="B1543" s="42"/>
      <c r="C1543" s="42"/>
      <c r="D1543" s="42"/>
      <c r="E1543" s="42"/>
      <c r="F1543" s="42"/>
      <c r="G1543" s="42"/>
      <c r="H1543" s="42"/>
      <c r="I1543" s="42"/>
    </row>
    <row r="1544" spans="1:9" ht="15">
      <c r="A1544" s="42"/>
      <c r="B1544" s="42"/>
      <c r="C1544" s="42"/>
      <c r="D1544" s="42"/>
      <c r="E1544" s="42"/>
      <c r="F1544" s="42"/>
      <c r="G1544" s="42"/>
      <c r="H1544" s="42"/>
      <c r="I1544" s="42"/>
    </row>
    <row r="1545" spans="1:9" ht="15">
      <c r="A1545" s="42"/>
      <c r="B1545" s="42"/>
      <c r="C1545" s="42"/>
      <c r="D1545" s="42"/>
      <c r="E1545" s="42"/>
      <c r="F1545" s="42"/>
      <c r="G1545" s="42"/>
      <c r="H1545" s="42"/>
      <c r="I1545" s="42"/>
    </row>
    <row r="1546" spans="1:9" ht="15">
      <c r="A1546" s="42"/>
      <c r="B1546" s="42"/>
      <c r="C1546" s="42"/>
      <c r="D1546" s="42"/>
      <c r="E1546" s="42"/>
      <c r="F1546" s="42"/>
      <c r="G1546" s="42"/>
      <c r="H1546" s="42"/>
      <c r="I1546" s="42"/>
    </row>
    <row r="1547" spans="1:9" ht="15">
      <c r="A1547" s="42"/>
      <c r="B1547" s="42"/>
      <c r="C1547" s="42"/>
      <c r="D1547" s="42"/>
      <c r="E1547" s="42"/>
      <c r="F1547" s="42"/>
      <c r="G1547" s="42"/>
      <c r="H1547" s="42"/>
      <c r="I1547" s="42"/>
    </row>
    <row r="1548" spans="1:9" ht="15">
      <c r="A1548" s="42"/>
      <c r="B1548" s="42"/>
      <c r="C1548" s="42"/>
      <c r="D1548" s="42"/>
      <c r="E1548" s="42"/>
      <c r="F1548" s="42"/>
      <c r="G1548" s="42"/>
      <c r="H1548" s="42"/>
      <c r="I1548" s="42"/>
    </row>
    <row r="1549" spans="1:9" ht="15">
      <c r="A1549" s="42"/>
      <c r="B1549" s="42"/>
      <c r="C1549" s="42"/>
      <c r="D1549" s="42"/>
      <c r="E1549" s="42"/>
      <c r="F1549" s="42"/>
      <c r="G1549" s="42"/>
      <c r="H1549" s="42"/>
      <c r="I1549" s="42"/>
    </row>
    <row r="1550" spans="1:9" ht="15">
      <c r="A1550" s="42"/>
      <c r="B1550" s="42"/>
      <c r="C1550" s="42"/>
      <c r="D1550" s="42"/>
      <c r="E1550" s="42"/>
      <c r="F1550" s="42"/>
      <c r="G1550" s="42"/>
      <c r="H1550" s="42"/>
      <c r="I1550" s="42"/>
    </row>
    <row r="1551" spans="1:9" ht="15">
      <c r="A1551" s="42"/>
      <c r="B1551" s="42"/>
      <c r="C1551" s="42"/>
      <c r="D1551" s="42"/>
      <c r="E1551" s="42"/>
      <c r="F1551" s="42"/>
      <c r="G1551" s="42"/>
      <c r="H1551" s="42"/>
      <c r="I1551" s="42"/>
    </row>
    <row r="1552" spans="1:9" ht="15">
      <c r="A1552" s="42"/>
      <c r="B1552" s="42"/>
      <c r="C1552" s="42"/>
      <c r="D1552" s="42"/>
      <c r="E1552" s="42"/>
      <c r="F1552" s="42"/>
      <c r="G1552" s="42"/>
      <c r="H1552" s="42"/>
      <c r="I1552" s="42"/>
    </row>
    <row r="1553" spans="1:9" ht="15">
      <c r="A1553" s="42"/>
      <c r="B1553" s="42"/>
      <c r="C1553" s="42"/>
      <c r="D1553" s="42"/>
      <c r="E1553" s="42"/>
      <c r="F1553" s="42"/>
      <c r="G1553" s="42"/>
      <c r="H1553" s="42"/>
      <c r="I1553" s="42"/>
    </row>
    <row r="1554" spans="1:9" ht="15">
      <c r="A1554" s="42"/>
      <c r="B1554" s="42"/>
      <c r="C1554" s="42"/>
      <c r="D1554" s="42"/>
      <c r="E1554" s="42"/>
      <c r="F1554" s="42"/>
      <c r="G1554" s="42"/>
      <c r="H1554" s="42"/>
      <c r="I1554" s="42"/>
    </row>
    <row r="1555" spans="1:9" ht="15">
      <c r="A1555" s="42"/>
      <c r="B1555" s="42"/>
      <c r="C1555" s="42"/>
      <c r="D1555" s="42"/>
      <c r="E1555" s="42"/>
      <c r="F1555" s="42"/>
      <c r="G1555" s="42"/>
      <c r="H1555" s="42"/>
      <c r="I1555" s="42"/>
    </row>
    <row r="1556" spans="1:9" ht="15">
      <c r="A1556" s="42"/>
      <c r="B1556" s="42"/>
      <c r="C1556" s="42"/>
      <c r="D1556" s="42"/>
      <c r="E1556" s="42"/>
      <c r="F1556" s="42"/>
      <c r="G1556" s="42"/>
      <c r="H1556" s="42"/>
      <c r="I1556" s="42"/>
    </row>
    <row r="1557" spans="1:9" ht="15">
      <c r="A1557" s="42"/>
      <c r="B1557" s="42"/>
      <c r="C1557" s="42"/>
      <c r="D1557" s="42"/>
      <c r="E1557" s="42"/>
      <c r="F1557" s="42"/>
      <c r="G1557" s="42"/>
      <c r="H1557" s="42"/>
      <c r="I1557" s="42"/>
    </row>
    <row r="1558" spans="1:9" ht="15">
      <c r="A1558" s="42"/>
      <c r="B1558" s="42"/>
      <c r="C1558" s="42"/>
      <c r="D1558" s="42"/>
      <c r="E1558" s="42"/>
      <c r="F1558" s="42"/>
      <c r="G1558" s="42"/>
      <c r="H1558" s="42"/>
      <c r="I1558" s="42"/>
    </row>
    <row r="1559" spans="1:9" ht="15">
      <c r="A1559" s="42"/>
      <c r="B1559" s="42"/>
      <c r="C1559" s="42"/>
      <c r="D1559" s="42"/>
      <c r="E1559" s="42"/>
      <c r="F1559" s="42"/>
      <c r="G1559" s="42"/>
      <c r="H1559" s="42"/>
      <c r="I1559" s="42"/>
    </row>
    <row r="1560" spans="1:9" ht="15">
      <c r="A1560" s="42"/>
      <c r="B1560" s="42"/>
      <c r="C1560" s="42"/>
      <c r="D1560" s="42"/>
      <c r="E1560" s="42"/>
      <c r="F1560" s="42"/>
      <c r="G1560" s="42"/>
      <c r="H1560" s="42"/>
      <c r="I1560" s="42"/>
    </row>
    <row r="1561" spans="1:9" ht="15">
      <c r="A1561" s="42"/>
      <c r="B1561" s="42"/>
      <c r="C1561" s="42"/>
      <c r="D1561" s="42"/>
      <c r="E1561" s="42"/>
      <c r="F1561" s="42"/>
      <c r="G1561" s="42"/>
      <c r="H1561" s="42"/>
      <c r="I1561" s="42"/>
    </row>
    <row r="1562" spans="1:9" ht="15">
      <c r="A1562" s="42"/>
      <c r="B1562" s="42"/>
      <c r="C1562" s="42"/>
      <c r="D1562" s="42"/>
      <c r="E1562" s="42"/>
      <c r="F1562" s="42"/>
      <c r="G1562" s="42"/>
      <c r="H1562" s="42"/>
      <c r="I1562" s="42"/>
    </row>
    <row r="1563" spans="1:9" ht="15">
      <c r="A1563" s="42"/>
      <c r="B1563" s="42"/>
      <c r="C1563" s="42"/>
      <c r="D1563" s="42"/>
      <c r="E1563" s="42"/>
      <c r="F1563" s="42"/>
      <c r="G1563" s="42"/>
      <c r="H1563" s="42"/>
      <c r="I1563" s="42"/>
    </row>
    <row r="1564" spans="1:9" ht="15">
      <c r="A1564" s="42"/>
      <c r="B1564" s="42"/>
      <c r="C1564" s="42"/>
      <c r="D1564" s="42"/>
      <c r="E1564" s="42"/>
      <c r="F1564" s="42"/>
      <c r="G1564" s="42"/>
      <c r="H1564" s="42"/>
      <c r="I1564" s="42"/>
    </row>
    <row r="1565" spans="1:9" ht="15">
      <c r="A1565" s="42"/>
      <c r="B1565" s="42"/>
      <c r="C1565" s="42"/>
      <c r="D1565" s="42"/>
      <c r="E1565" s="42"/>
      <c r="F1565" s="42"/>
      <c r="G1565" s="42"/>
      <c r="H1565" s="42"/>
      <c r="I1565" s="42"/>
    </row>
    <row r="1566" spans="1:9" ht="15">
      <c r="A1566" s="42"/>
      <c r="B1566" s="42"/>
      <c r="C1566" s="42"/>
      <c r="D1566" s="42"/>
      <c r="E1566" s="42"/>
      <c r="F1566" s="42"/>
      <c r="G1566" s="42"/>
      <c r="H1566" s="42"/>
      <c r="I1566" s="42"/>
    </row>
    <row r="1567" spans="1:9" ht="15">
      <c r="A1567" s="42"/>
      <c r="B1567" s="42"/>
      <c r="C1567" s="42"/>
      <c r="D1567" s="42"/>
      <c r="E1567" s="42"/>
      <c r="F1567" s="42"/>
      <c r="G1567" s="42"/>
      <c r="H1567" s="42"/>
      <c r="I1567" s="42"/>
    </row>
    <row r="1568" spans="1:9" ht="15">
      <c r="A1568" s="42"/>
      <c r="B1568" s="42"/>
      <c r="C1568" s="42"/>
      <c r="D1568" s="42"/>
      <c r="E1568" s="42"/>
      <c r="F1568" s="42"/>
      <c r="G1568" s="42"/>
      <c r="H1568" s="42"/>
      <c r="I1568" s="42"/>
    </row>
    <row r="1569" spans="1:9" ht="15">
      <c r="A1569" s="42"/>
      <c r="B1569" s="42"/>
      <c r="C1569" s="42"/>
      <c r="D1569" s="42"/>
      <c r="E1569" s="42"/>
      <c r="F1569" s="42"/>
      <c r="G1569" s="42"/>
      <c r="H1569" s="42"/>
      <c r="I1569" s="42"/>
    </row>
    <row r="1570" spans="1:9" ht="15">
      <c r="A1570" s="42"/>
      <c r="B1570" s="42"/>
      <c r="C1570" s="42"/>
      <c r="D1570" s="42"/>
      <c r="E1570" s="42"/>
      <c r="F1570" s="42"/>
      <c r="G1570" s="42"/>
      <c r="H1570" s="42"/>
      <c r="I1570" s="42"/>
    </row>
    <row r="1571" spans="1:9" ht="15">
      <c r="A1571" s="42"/>
      <c r="B1571" s="42"/>
      <c r="C1571" s="42"/>
      <c r="D1571" s="42"/>
      <c r="E1571" s="42"/>
      <c r="F1571" s="42"/>
      <c r="G1571" s="42"/>
      <c r="H1571" s="42"/>
      <c r="I1571" s="42"/>
    </row>
    <row r="1572" spans="1:9" ht="15">
      <c r="A1572" s="42"/>
      <c r="B1572" s="42"/>
      <c r="C1572" s="42"/>
      <c r="D1572" s="42"/>
      <c r="E1572" s="42"/>
      <c r="F1572" s="42"/>
      <c r="G1572" s="42"/>
      <c r="H1572" s="42"/>
      <c r="I1572" s="42"/>
    </row>
    <row r="1573" spans="1:9" ht="15">
      <c r="A1573" s="42"/>
      <c r="B1573" s="42"/>
      <c r="C1573" s="42"/>
      <c r="D1573" s="42"/>
      <c r="E1573" s="42"/>
      <c r="F1573" s="42"/>
      <c r="G1573" s="42"/>
      <c r="H1573" s="42"/>
      <c r="I1573" s="42"/>
    </row>
    <row r="1574" spans="1:9" ht="15">
      <c r="A1574" s="42"/>
      <c r="B1574" s="42"/>
      <c r="C1574" s="42"/>
      <c r="D1574" s="42"/>
      <c r="E1574" s="42"/>
      <c r="F1574" s="42"/>
      <c r="G1574" s="42"/>
      <c r="H1574" s="42"/>
      <c r="I1574" s="42"/>
    </row>
    <row r="1575" spans="1:9" ht="15">
      <c r="A1575" s="42"/>
      <c r="B1575" s="42"/>
      <c r="C1575" s="42"/>
      <c r="D1575" s="42"/>
      <c r="E1575" s="42"/>
      <c r="F1575" s="42"/>
      <c r="G1575" s="42"/>
      <c r="H1575" s="42"/>
      <c r="I1575" s="42"/>
    </row>
    <row r="1576" spans="1:9" ht="15">
      <c r="A1576" s="42"/>
      <c r="B1576" s="42"/>
      <c r="C1576" s="42"/>
      <c r="D1576" s="42"/>
      <c r="E1576" s="42"/>
      <c r="F1576" s="42"/>
      <c r="G1576" s="42"/>
      <c r="H1576" s="42"/>
      <c r="I1576" s="42"/>
    </row>
    <row r="1577" spans="1:9" ht="15">
      <c r="A1577" s="42"/>
      <c r="B1577" s="42"/>
      <c r="C1577" s="42"/>
      <c r="D1577" s="42"/>
      <c r="E1577" s="42"/>
      <c r="F1577" s="42"/>
      <c r="G1577" s="42"/>
      <c r="H1577" s="42"/>
      <c r="I1577" s="42"/>
    </row>
    <row r="1578" spans="1:9" ht="15">
      <c r="A1578" s="42"/>
      <c r="B1578" s="42"/>
      <c r="C1578" s="42"/>
      <c r="D1578" s="42"/>
      <c r="E1578" s="42"/>
      <c r="F1578" s="42"/>
      <c r="G1578" s="42"/>
      <c r="H1578" s="42"/>
      <c r="I1578" s="42"/>
    </row>
    <row r="1579" spans="1:9" ht="15">
      <c r="A1579" s="42"/>
      <c r="B1579" s="42"/>
      <c r="C1579" s="42"/>
      <c r="D1579" s="42"/>
      <c r="E1579" s="42"/>
      <c r="F1579" s="42"/>
      <c r="G1579" s="42"/>
      <c r="H1579" s="42"/>
      <c r="I1579" s="42"/>
    </row>
    <row r="1580" spans="1:9" ht="15">
      <c r="A1580" s="42"/>
      <c r="B1580" s="42"/>
      <c r="C1580" s="42"/>
      <c r="D1580" s="42"/>
      <c r="E1580" s="42"/>
      <c r="F1580" s="42"/>
      <c r="G1580" s="42"/>
      <c r="H1580" s="42"/>
      <c r="I1580" s="42"/>
    </row>
    <row r="1581" spans="1:9" ht="15">
      <c r="A1581" s="42"/>
      <c r="B1581" s="42"/>
      <c r="C1581" s="42"/>
      <c r="D1581" s="42"/>
      <c r="E1581" s="42"/>
      <c r="F1581" s="42"/>
      <c r="G1581" s="42"/>
      <c r="H1581" s="42"/>
      <c r="I1581" s="42"/>
    </row>
    <row r="1582" spans="1:9" ht="15">
      <c r="A1582" s="42"/>
      <c r="B1582" s="42"/>
      <c r="C1582" s="42"/>
      <c r="D1582" s="42"/>
      <c r="E1582" s="42"/>
      <c r="F1582" s="42"/>
      <c r="G1582" s="42"/>
      <c r="H1582" s="42"/>
      <c r="I1582" s="42"/>
    </row>
    <row r="1583" spans="1:9" ht="15">
      <c r="A1583" s="42"/>
      <c r="B1583" s="42"/>
      <c r="C1583" s="42"/>
      <c r="D1583" s="42"/>
      <c r="E1583" s="42"/>
      <c r="F1583" s="42"/>
      <c r="G1583" s="42"/>
      <c r="H1583" s="42"/>
      <c r="I1583" s="42"/>
    </row>
    <row r="1584" spans="1:9" ht="15">
      <c r="A1584" s="42"/>
      <c r="B1584" s="42"/>
      <c r="C1584" s="42"/>
      <c r="D1584" s="42"/>
      <c r="E1584" s="42"/>
      <c r="F1584" s="42"/>
      <c r="G1584" s="42"/>
      <c r="H1584" s="42"/>
      <c r="I1584" s="42"/>
    </row>
    <row r="1585" spans="1:9" ht="15">
      <c r="A1585" s="42"/>
      <c r="B1585" s="42"/>
      <c r="C1585" s="42"/>
      <c r="D1585" s="42"/>
      <c r="E1585" s="42"/>
      <c r="F1585" s="42"/>
      <c r="G1585" s="42"/>
      <c r="H1585" s="42"/>
      <c r="I1585" s="42"/>
    </row>
    <row r="1586" spans="1:9" ht="15">
      <c r="A1586" s="42"/>
      <c r="B1586" s="42"/>
      <c r="C1586" s="42"/>
      <c r="D1586" s="42"/>
      <c r="E1586" s="42"/>
      <c r="F1586" s="42"/>
      <c r="G1586" s="42"/>
      <c r="H1586" s="42"/>
      <c r="I1586" s="42"/>
    </row>
    <row r="1587" spans="1:9" ht="15">
      <c r="A1587" s="42"/>
      <c r="B1587" s="42"/>
      <c r="C1587" s="42"/>
      <c r="D1587" s="42"/>
      <c r="E1587" s="42"/>
      <c r="F1587" s="42"/>
      <c r="G1587" s="42"/>
      <c r="H1587" s="42"/>
      <c r="I1587" s="42"/>
    </row>
    <row r="1588" spans="1:9" ht="15">
      <c r="A1588" s="42"/>
      <c r="B1588" s="42"/>
      <c r="C1588" s="42"/>
      <c r="D1588" s="42"/>
      <c r="E1588" s="42"/>
      <c r="F1588" s="42"/>
      <c r="G1588" s="42"/>
      <c r="H1588" s="42"/>
      <c r="I1588" s="42"/>
    </row>
    <row r="1589" spans="1:9" ht="15">
      <c r="A1589" s="42"/>
      <c r="B1589" s="42"/>
      <c r="C1589" s="42"/>
      <c r="D1589" s="42"/>
      <c r="E1589" s="42"/>
      <c r="F1589" s="42"/>
      <c r="G1589" s="42"/>
      <c r="H1589" s="42"/>
      <c r="I1589" s="42"/>
    </row>
    <row r="1590" spans="1:9" ht="15">
      <c r="A1590" s="42"/>
      <c r="B1590" s="42"/>
      <c r="C1590" s="42"/>
      <c r="D1590" s="42"/>
      <c r="E1590" s="42"/>
      <c r="F1590" s="42"/>
      <c r="G1590" s="42"/>
      <c r="H1590" s="42"/>
      <c r="I1590" s="42"/>
    </row>
    <row r="1591" spans="1:9" ht="15">
      <c r="A1591" s="42"/>
      <c r="B1591" s="42"/>
      <c r="C1591" s="42"/>
      <c r="D1591" s="42"/>
      <c r="E1591" s="42"/>
      <c r="F1591" s="42"/>
      <c r="G1591" s="42"/>
      <c r="H1591" s="42"/>
      <c r="I1591" s="42"/>
    </row>
    <row r="1592" spans="1:9" ht="15">
      <c r="A1592" s="42"/>
      <c r="B1592" s="42"/>
      <c r="C1592" s="42"/>
      <c r="D1592" s="42"/>
      <c r="E1592" s="42"/>
      <c r="F1592" s="42"/>
      <c r="G1592" s="42"/>
      <c r="H1592" s="42"/>
      <c r="I1592" s="42"/>
    </row>
    <row r="1593" spans="1:9" ht="15">
      <c r="A1593" s="42"/>
      <c r="B1593" s="42"/>
      <c r="C1593" s="42"/>
      <c r="D1593" s="42"/>
      <c r="E1593" s="42"/>
      <c r="F1593" s="42"/>
      <c r="G1593" s="42"/>
      <c r="H1593" s="42"/>
      <c r="I1593" s="42"/>
    </row>
    <row r="1594" spans="1:9" ht="15">
      <c r="A1594" s="42"/>
      <c r="B1594" s="42"/>
      <c r="C1594" s="42"/>
      <c r="D1594" s="42"/>
      <c r="E1594" s="42"/>
      <c r="F1594" s="42"/>
      <c r="G1594" s="42"/>
      <c r="H1594" s="42"/>
      <c r="I1594" s="42"/>
    </row>
    <row r="1595" spans="1:9" ht="15">
      <c r="A1595" s="42"/>
      <c r="B1595" s="42"/>
      <c r="C1595" s="42"/>
      <c r="D1595" s="42"/>
      <c r="E1595" s="42"/>
      <c r="F1595" s="42"/>
      <c r="G1595" s="42"/>
      <c r="H1595" s="42"/>
      <c r="I1595" s="42"/>
    </row>
    <row r="1596" spans="1:9" ht="15">
      <c r="A1596" s="42"/>
      <c r="B1596" s="42"/>
      <c r="C1596" s="42"/>
      <c r="D1596" s="42"/>
      <c r="E1596" s="42"/>
      <c r="F1596" s="42"/>
      <c r="G1596" s="42"/>
      <c r="H1596" s="42"/>
      <c r="I1596" s="42"/>
    </row>
    <row r="1597" spans="1:9" ht="15">
      <c r="A1597" s="42"/>
      <c r="B1597" s="42"/>
      <c r="C1597" s="42"/>
      <c r="D1597" s="42"/>
      <c r="E1597" s="42"/>
      <c r="F1597" s="42"/>
      <c r="G1597" s="42"/>
      <c r="H1597" s="42"/>
      <c r="I1597" s="42"/>
    </row>
    <row r="1598" spans="1:9" ht="15">
      <c r="A1598" s="42"/>
      <c r="B1598" s="42"/>
      <c r="C1598" s="42"/>
      <c r="D1598" s="42"/>
      <c r="E1598" s="42"/>
      <c r="F1598" s="42"/>
      <c r="G1598" s="42"/>
      <c r="H1598" s="42"/>
      <c r="I1598" s="42"/>
    </row>
    <row r="1599" spans="1:9" ht="15">
      <c r="A1599" s="42"/>
      <c r="B1599" s="42"/>
      <c r="C1599" s="42"/>
      <c r="D1599" s="42"/>
      <c r="E1599" s="42"/>
      <c r="F1599" s="42"/>
      <c r="G1599" s="42"/>
      <c r="H1599" s="42"/>
      <c r="I1599" s="42"/>
    </row>
    <row r="1600" spans="1:9" ht="15">
      <c r="A1600" s="42"/>
      <c r="B1600" s="42"/>
      <c r="C1600" s="42"/>
      <c r="D1600" s="42"/>
      <c r="E1600" s="42"/>
      <c r="F1600" s="42"/>
      <c r="G1600" s="42"/>
      <c r="H1600" s="42"/>
      <c r="I1600" s="42"/>
    </row>
    <row r="1601" spans="1:9" ht="15">
      <c r="A1601" s="42"/>
      <c r="B1601" s="42"/>
      <c r="C1601" s="42"/>
      <c r="D1601" s="42"/>
      <c r="E1601" s="42"/>
      <c r="F1601" s="42"/>
      <c r="G1601" s="42"/>
      <c r="H1601" s="42"/>
      <c r="I1601" s="42"/>
    </row>
    <row r="1602" spans="1:9" ht="15">
      <c r="A1602" s="42"/>
      <c r="B1602" s="42"/>
      <c r="C1602" s="42"/>
      <c r="D1602" s="42"/>
      <c r="E1602" s="42"/>
      <c r="F1602" s="42"/>
      <c r="G1602" s="42"/>
      <c r="H1602" s="42"/>
      <c r="I1602" s="42"/>
    </row>
    <row r="1603" spans="1:9" ht="15">
      <c r="A1603" s="42"/>
      <c r="B1603" s="42"/>
      <c r="C1603" s="42"/>
      <c r="D1603" s="42"/>
      <c r="E1603" s="42"/>
      <c r="F1603" s="42"/>
      <c r="G1603" s="42"/>
      <c r="H1603" s="42"/>
      <c r="I1603" s="42"/>
    </row>
    <row r="1604" spans="1:9" ht="15">
      <c r="A1604" s="42"/>
      <c r="B1604" s="42"/>
      <c r="C1604" s="42"/>
      <c r="D1604" s="42"/>
      <c r="E1604" s="42"/>
      <c r="F1604" s="42"/>
      <c r="G1604" s="42"/>
      <c r="H1604" s="42"/>
      <c r="I1604" s="42"/>
    </row>
    <row r="1605" spans="1:9" ht="15">
      <c r="A1605" s="42"/>
      <c r="B1605" s="42"/>
      <c r="C1605" s="42"/>
      <c r="D1605" s="42"/>
      <c r="E1605" s="42"/>
      <c r="F1605" s="42"/>
      <c r="G1605" s="42"/>
      <c r="H1605" s="42"/>
      <c r="I1605" s="42"/>
    </row>
    <row r="1606" spans="1:9" ht="15">
      <c r="A1606" s="42"/>
      <c r="B1606" s="42"/>
      <c r="C1606" s="42"/>
      <c r="D1606" s="42"/>
      <c r="E1606" s="42"/>
      <c r="F1606" s="42"/>
      <c r="G1606" s="42"/>
      <c r="H1606" s="42"/>
      <c r="I1606" s="42"/>
    </row>
    <row r="1607" spans="1:9" ht="15">
      <c r="A1607" s="42"/>
      <c r="B1607" s="42"/>
      <c r="C1607" s="42"/>
      <c r="D1607" s="42"/>
      <c r="E1607" s="42"/>
      <c r="F1607" s="42"/>
      <c r="G1607" s="42"/>
      <c r="H1607" s="42"/>
      <c r="I1607" s="42"/>
    </row>
    <row r="1608" spans="1:9" ht="15">
      <c r="A1608" s="42"/>
      <c r="B1608" s="42"/>
      <c r="C1608" s="42"/>
      <c r="D1608" s="42"/>
      <c r="E1608" s="42"/>
      <c r="F1608" s="42"/>
      <c r="G1608" s="42"/>
      <c r="H1608" s="42"/>
      <c r="I1608" s="42"/>
    </row>
    <row r="1609" spans="1:9" ht="15">
      <c r="A1609" s="42"/>
      <c r="B1609" s="42"/>
      <c r="C1609" s="42"/>
      <c r="D1609" s="42"/>
      <c r="E1609" s="42"/>
      <c r="F1609" s="42"/>
      <c r="G1609" s="42"/>
      <c r="H1609" s="42"/>
      <c r="I1609" s="42"/>
    </row>
    <row r="1610" spans="1:9" ht="15">
      <c r="A1610" s="42"/>
      <c r="B1610" s="42"/>
      <c r="C1610" s="42"/>
      <c r="D1610" s="42"/>
      <c r="E1610" s="42"/>
      <c r="F1610" s="42"/>
      <c r="G1610" s="42"/>
      <c r="H1610" s="42"/>
      <c r="I1610" s="42"/>
    </row>
    <row r="1611" spans="1:9" ht="15">
      <c r="A1611" s="42"/>
      <c r="B1611" s="42"/>
      <c r="C1611" s="42"/>
      <c r="D1611" s="42"/>
      <c r="E1611" s="42"/>
      <c r="F1611" s="42"/>
      <c r="G1611" s="42"/>
      <c r="H1611" s="42"/>
      <c r="I1611" s="42"/>
    </row>
    <row r="1612" spans="1:9" ht="15">
      <c r="A1612" s="42"/>
      <c r="B1612" s="42"/>
      <c r="C1612" s="42"/>
      <c r="D1612" s="42"/>
      <c r="E1612" s="42"/>
      <c r="F1612" s="42"/>
      <c r="G1612" s="42"/>
      <c r="H1612" s="42"/>
      <c r="I1612" s="42"/>
    </row>
    <row r="1613" spans="1:9" ht="15">
      <c r="A1613" s="42"/>
      <c r="B1613" s="42"/>
      <c r="C1613" s="42"/>
      <c r="D1613" s="42"/>
      <c r="E1613" s="42"/>
      <c r="F1613" s="42"/>
      <c r="G1613" s="42"/>
      <c r="H1613" s="42"/>
      <c r="I1613" s="42"/>
    </row>
    <row r="1614" spans="1:9" ht="15">
      <c r="A1614" s="42"/>
      <c r="B1614" s="42"/>
      <c r="C1614" s="42"/>
      <c r="D1614" s="42"/>
      <c r="E1614" s="42"/>
      <c r="F1614" s="42"/>
      <c r="G1614" s="42"/>
      <c r="H1614" s="42"/>
      <c r="I1614" s="42"/>
    </row>
    <row r="1615" spans="1:9" ht="15">
      <c r="A1615" s="42"/>
      <c r="B1615" s="42"/>
      <c r="C1615" s="42"/>
      <c r="D1615" s="42"/>
      <c r="E1615" s="42"/>
      <c r="F1615" s="42"/>
      <c r="G1615" s="42"/>
      <c r="H1615" s="42"/>
      <c r="I1615" s="42"/>
    </row>
    <row r="1616" spans="1:9" ht="15">
      <c r="A1616" s="42"/>
      <c r="B1616" s="42"/>
      <c r="C1616" s="42"/>
      <c r="D1616" s="42"/>
      <c r="E1616" s="42"/>
      <c r="F1616" s="42"/>
      <c r="G1616" s="42"/>
      <c r="H1616" s="42"/>
      <c r="I1616" s="42"/>
    </row>
    <row r="1617" spans="1:9" ht="15">
      <c r="A1617" s="42"/>
      <c r="B1617" s="42"/>
      <c r="C1617" s="42"/>
      <c r="D1617" s="42"/>
      <c r="E1617" s="42"/>
      <c r="F1617" s="42"/>
      <c r="G1617" s="42"/>
      <c r="H1617" s="42"/>
      <c r="I1617" s="42"/>
    </row>
    <row r="1618" spans="1:9" ht="15">
      <c r="A1618" s="42"/>
      <c r="B1618" s="42"/>
      <c r="C1618" s="42"/>
      <c r="D1618" s="42"/>
      <c r="E1618" s="42"/>
      <c r="F1618" s="42"/>
      <c r="G1618" s="42"/>
      <c r="H1618" s="42"/>
      <c r="I1618" s="42"/>
    </row>
    <row r="1619" spans="1:9" ht="15">
      <c r="A1619" s="42"/>
      <c r="B1619" s="42"/>
      <c r="C1619" s="42"/>
      <c r="D1619" s="42"/>
      <c r="E1619" s="42"/>
      <c r="F1619" s="42"/>
      <c r="G1619" s="42"/>
      <c r="H1619" s="42"/>
      <c r="I1619" s="42"/>
    </row>
    <row r="1620" spans="1:9" ht="15">
      <c r="A1620" s="42"/>
      <c r="B1620" s="42"/>
      <c r="C1620" s="42"/>
      <c r="D1620" s="42"/>
      <c r="E1620" s="42"/>
      <c r="F1620" s="42"/>
      <c r="G1620" s="42"/>
      <c r="H1620" s="42"/>
      <c r="I1620" s="42"/>
    </row>
    <row r="1621" spans="1:9" ht="15">
      <c r="A1621" s="42"/>
      <c r="B1621" s="42"/>
      <c r="C1621" s="42"/>
      <c r="D1621" s="42"/>
      <c r="E1621" s="42"/>
      <c r="F1621" s="42"/>
      <c r="G1621" s="42"/>
      <c r="H1621" s="42"/>
      <c r="I1621" s="42"/>
    </row>
    <row r="1622" spans="1:9" ht="15">
      <c r="A1622" s="42"/>
      <c r="B1622" s="42"/>
      <c r="C1622" s="42"/>
      <c r="D1622" s="42"/>
      <c r="E1622" s="42"/>
      <c r="F1622" s="42"/>
      <c r="G1622" s="42"/>
      <c r="H1622" s="42"/>
      <c r="I1622" s="42"/>
    </row>
    <row r="1623" spans="1:9" ht="15">
      <c r="A1623" s="42"/>
      <c r="B1623" s="42"/>
      <c r="C1623" s="42"/>
      <c r="D1623" s="42"/>
      <c r="E1623" s="42"/>
      <c r="F1623" s="42"/>
      <c r="G1623" s="42"/>
      <c r="H1623" s="42"/>
      <c r="I1623" s="42"/>
    </row>
    <row r="1624" spans="1:9" ht="15">
      <c r="A1624" s="42"/>
      <c r="B1624" s="42"/>
      <c r="C1624" s="42"/>
      <c r="D1624" s="42"/>
      <c r="E1624" s="42"/>
      <c r="F1624" s="42"/>
      <c r="G1624" s="42"/>
      <c r="H1624" s="42"/>
      <c r="I1624" s="42"/>
    </row>
    <row r="1625" spans="1:9" ht="15">
      <c r="A1625" s="42"/>
      <c r="B1625" s="42"/>
      <c r="C1625" s="42"/>
      <c r="D1625" s="42"/>
      <c r="E1625" s="42"/>
      <c r="F1625" s="42"/>
      <c r="G1625" s="42"/>
      <c r="H1625" s="42"/>
      <c r="I1625" s="42"/>
    </row>
    <row r="1626" spans="1:9" ht="15">
      <c r="A1626" s="42"/>
      <c r="B1626" s="42"/>
      <c r="C1626" s="42"/>
      <c r="D1626" s="42"/>
      <c r="E1626" s="42"/>
      <c r="F1626" s="42"/>
      <c r="G1626" s="42"/>
      <c r="H1626" s="42"/>
      <c r="I1626" s="42"/>
    </row>
    <row r="1627" spans="1:9" ht="15">
      <c r="A1627" s="42"/>
      <c r="B1627" s="42"/>
      <c r="C1627" s="42"/>
      <c r="D1627" s="42"/>
      <c r="E1627" s="42"/>
      <c r="F1627" s="42"/>
      <c r="G1627" s="42"/>
      <c r="H1627" s="42"/>
      <c r="I1627" s="42"/>
    </row>
    <row r="1628" spans="1:9" ht="15">
      <c r="A1628" s="42"/>
      <c r="B1628" s="42"/>
      <c r="C1628" s="42"/>
      <c r="D1628" s="42"/>
      <c r="E1628" s="42"/>
      <c r="F1628" s="42"/>
      <c r="G1628" s="42"/>
      <c r="H1628" s="42"/>
      <c r="I1628" s="42"/>
    </row>
    <row r="1629" spans="1:9" ht="15">
      <c r="A1629" s="42"/>
      <c r="B1629" s="42"/>
      <c r="C1629" s="42"/>
      <c r="D1629" s="42"/>
      <c r="E1629" s="42"/>
      <c r="F1629" s="42"/>
      <c r="G1629" s="42"/>
      <c r="H1629" s="42"/>
      <c r="I1629" s="42"/>
    </row>
    <row r="1630" spans="1:9" ht="15">
      <c r="A1630" s="42"/>
      <c r="B1630" s="42"/>
      <c r="C1630" s="42"/>
      <c r="D1630" s="42"/>
      <c r="E1630" s="42"/>
      <c r="F1630" s="42"/>
      <c r="G1630" s="42"/>
      <c r="H1630" s="42"/>
      <c r="I1630" s="42"/>
    </row>
    <row r="1631" spans="1:9" ht="15">
      <c r="A1631" s="42"/>
      <c r="B1631" s="42"/>
      <c r="C1631" s="42"/>
      <c r="D1631" s="42"/>
      <c r="E1631" s="42"/>
      <c r="F1631" s="42"/>
      <c r="G1631" s="42"/>
      <c r="H1631" s="42"/>
      <c r="I1631" s="42"/>
    </row>
    <row r="1632" spans="1:9" ht="15">
      <c r="A1632" s="42"/>
      <c r="B1632" s="42"/>
      <c r="C1632" s="42"/>
      <c r="D1632" s="42"/>
      <c r="E1632" s="42"/>
      <c r="F1632" s="42"/>
      <c r="G1632" s="42"/>
      <c r="H1632" s="42"/>
      <c r="I1632" s="42"/>
    </row>
    <row r="1633" spans="1:9" ht="15">
      <c r="A1633" s="42"/>
      <c r="B1633" s="42"/>
      <c r="C1633" s="42"/>
      <c r="D1633" s="42"/>
      <c r="E1633" s="42"/>
      <c r="F1633" s="42"/>
      <c r="G1633" s="42"/>
      <c r="H1633" s="42"/>
      <c r="I1633" s="42"/>
    </row>
    <row r="1634" spans="1:9" ht="15">
      <c r="A1634" s="42"/>
      <c r="B1634" s="42"/>
      <c r="C1634" s="42"/>
      <c r="D1634" s="42"/>
      <c r="E1634" s="42"/>
      <c r="F1634" s="42"/>
      <c r="G1634" s="42"/>
      <c r="H1634" s="42"/>
      <c r="I1634" s="42"/>
    </row>
    <row r="1635" spans="1:9" ht="15">
      <c r="A1635" s="42"/>
      <c r="B1635" s="42"/>
      <c r="C1635" s="42"/>
      <c r="D1635" s="42"/>
      <c r="E1635" s="42"/>
      <c r="F1635" s="42"/>
      <c r="G1635" s="42"/>
      <c r="H1635" s="42"/>
      <c r="I1635" s="42"/>
    </row>
    <row r="1636" spans="1:9" ht="15">
      <c r="A1636" s="42"/>
      <c r="B1636" s="42"/>
      <c r="C1636" s="42"/>
      <c r="D1636" s="42"/>
      <c r="E1636" s="42"/>
      <c r="F1636" s="42"/>
      <c r="G1636" s="42"/>
      <c r="H1636" s="42"/>
      <c r="I1636" s="42"/>
    </row>
    <row r="1637" spans="1:9" ht="15">
      <c r="A1637" s="42"/>
      <c r="B1637" s="42"/>
      <c r="C1637" s="42"/>
      <c r="D1637" s="42"/>
      <c r="E1637" s="42"/>
      <c r="F1637" s="42"/>
      <c r="G1637" s="42"/>
      <c r="H1637" s="42"/>
      <c r="I1637" s="42"/>
    </row>
    <row r="1638" spans="1:9" ht="15">
      <c r="A1638" s="42"/>
      <c r="B1638" s="42"/>
      <c r="C1638" s="42"/>
      <c r="D1638" s="42"/>
      <c r="E1638" s="42"/>
      <c r="F1638" s="42"/>
      <c r="G1638" s="42"/>
      <c r="H1638" s="42"/>
      <c r="I1638" s="42"/>
    </row>
    <row r="1639" spans="1:9" ht="15">
      <c r="A1639" s="42"/>
      <c r="B1639" s="42"/>
      <c r="C1639" s="42"/>
      <c r="D1639" s="42"/>
      <c r="E1639" s="42"/>
      <c r="F1639" s="42"/>
      <c r="G1639" s="42"/>
      <c r="H1639" s="42"/>
      <c r="I1639" s="42"/>
    </row>
    <row r="1640" spans="1:9" ht="15">
      <c r="A1640" s="42"/>
      <c r="B1640" s="42"/>
      <c r="C1640" s="42"/>
      <c r="D1640" s="42"/>
      <c r="E1640" s="42"/>
      <c r="F1640" s="42"/>
      <c r="G1640" s="42"/>
      <c r="H1640" s="42"/>
      <c r="I1640" s="42"/>
    </row>
    <row r="1641" spans="1:9" ht="15">
      <c r="A1641" s="42"/>
      <c r="B1641" s="42"/>
      <c r="C1641" s="42"/>
      <c r="D1641" s="42"/>
      <c r="E1641" s="42"/>
      <c r="F1641" s="42"/>
      <c r="G1641" s="42"/>
      <c r="H1641" s="42"/>
      <c r="I1641" s="42"/>
    </row>
    <row r="1642" spans="1:9" ht="15">
      <c r="A1642" s="42"/>
      <c r="B1642" s="42"/>
      <c r="C1642" s="42"/>
      <c r="D1642" s="42"/>
      <c r="E1642" s="42"/>
      <c r="F1642" s="42"/>
      <c r="G1642" s="42"/>
      <c r="H1642" s="42"/>
      <c r="I1642" s="42"/>
    </row>
    <row r="1643" spans="1:9" ht="15">
      <c r="A1643" s="42"/>
      <c r="B1643" s="42"/>
      <c r="C1643" s="42"/>
      <c r="D1643" s="42"/>
      <c r="E1643" s="42"/>
      <c r="F1643" s="42"/>
      <c r="G1643" s="42"/>
      <c r="H1643" s="42"/>
      <c r="I1643" s="42"/>
    </row>
    <row r="1644" spans="1:9" ht="15">
      <c r="A1644" s="42"/>
      <c r="B1644" s="42"/>
      <c r="C1644" s="42"/>
      <c r="D1644" s="42"/>
      <c r="E1644" s="42"/>
      <c r="F1644" s="42"/>
      <c r="G1644" s="42"/>
      <c r="H1644" s="42"/>
      <c r="I1644" s="42"/>
    </row>
    <row r="1645" spans="1:9" ht="15">
      <c r="A1645" s="42"/>
      <c r="B1645" s="42"/>
      <c r="C1645" s="42"/>
      <c r="D1645" s="42"/>
      <c r="E1645" s="42"/>
      <c r="F1645" s="42"/>
      <c r="G1645" s="42"/>
      <c r="H1645" s="42"/>
      <c r="I1645" s="42"/>
    </row>
    <row r="1646" spans="1:9" ht="15">
      <c r="A1646" s="42"/>
      <c r="B1646" s="42"/>
      <c r="C1646" s="42"/>
      <c r="D1646" s="42"/>
      <c r="E1646" s="42"/>
      <c r="F1646" s="42"/>
      <c r="G1646" s="42"/>
      <c r="H1646" s="42"/>
      <c r="I1646" s="42"/>
    </row>
    <row r="1647" spans="1:9" ht="15">
      <c r="A1647" s="42"/>
      <c r="B1647" s="42"/>
      <c r="C1647" s="42"/>
      <c r="D1647" s="42"/>
      <c r="E1647" s="42"/>
      <c r="F1647" s="42"/>
      <c r="G1647" s="42"/>
      <c r="H1647" s="42"/>
      <c r="I1647" s="42"/>
    </row>
    <row r="1648" spans="1:9" ht="15">
      <c r="A1648" s="42"/>
      <c r="B1648" s="42"/>
      <c r="C1648" s="42"/>
      <c r="D1648" s="42"/>
      <c r="E1648" s="42"/>
      <c r="F1648" s="42"/>
      <c r="G1648" s="42"/>
      <c r="H1648" s="42"/>
      <c r="I1648" s="42"/>
    </row>
    <row r="1649" spans="1:9" ht="15">
      <c r="A1649" s="42"/>
      <c r="B1649" s="42"/>
      <c r="C1649" s="42"/>
      <c r="D1649" s="42"/>
      <c r="E1649" s="42"/>
      <c r="F1649" s="42"/>
      <c r="G1649" s="42"/>
      <c r="H1649" s="42"/>
      <c r="I1649" s="42"/>
    </row>
    <row r="1650" spans="1:9" ht="15">
      <c r="A1650" s="42"/>
      <c r="B1650" s="42"/>
      <c r="C1650" s="42"/>
      <c r="D1650" s="42"/>
      <c r="E1650" s="42"/>
      <c r="F1650" s="42"/>
      <c r="G1650" s="42"/>
      <c r="H1650" s="42"/>
      <c r="I1650" s="42"/>
    </row>
    <row r="1651" spans="1:9" ht="15">
      <c r="A1651" s="42"/>
      <c r="B1651" s="42"/>
      <c r="C1651" s="42"/>
      <c r="D1651" s="42"/>
      <c r="E1651" s="42"/>
      <c r="F1651" s="42"/>
      <c r="G1651" s="42"/>
      <c r="H1651" s="42"/>
      <c r="I1651" s="42"/>
    </row>
    <row r="1652" spans="1:9" ht="15">
      <c r="A1652" s="42"/>
      <c r="B1652" s="42"/>
      <c r="C1652" s="42"/>
      <c r="D1652" s="42"/>
      <c r="E1652" s="42"/>
      <c r="F1652" s="42"/>
      <c r="G1652" s="42"/>
      <c r="H1652" s="42"/>
      <c r="I1652" s="42"/>
    </row>
    <row r="1653" spans="1:9" ht="15">
      <c r="A1653" s="42"/>
      <c r="B1653" s="42"/>
      <c r="C1653" s="42"/>
      <c r="D1653" s="42"/>
      <c r="E1653" s="42"/>
      <c r="F1653" s="42"/>
      <c r="G1653" s="42"/>
      <c r="H1653" s="42"/>
      <c r="I1653" s="42"/>
    </row>
    <row r="1654" spans="1:9" ht="15">
      <c r="A1654" s="42"/>
      <c r="B1654" s="42"/>
      <c r="C1654" s="42"/>
      <c r="D1654" s="42"/>
      <c r="E1654" s="42"/>
      <c r="F1654" s="42"/>
      <c r="G1654" s="42"/>
      <c r="H1654" s="42"/>
      <c r="I1654" s="42"/>
    </row>
    <row r="1655" spans="1:9" ht="15">
      <c r="A1655" s="42"/>
      <c r="B1655" s="42"/>
      <c r="C1655" s="42"/>
      <c r="D1655" s="42"/>
      <c r="E1655" s="42"/>
      <c r="F1655" s="42"/>
      <c r="G1655" s="42"/>
      <c r="H1655" s="42"/>
      <c r="I1655" s="42"/>
    </row>
    <row r="1656" spans="1:9" ht="15">
      <c r="A1656" s="42"/>
      <c r="B1656" s="42"/>
      <c r="C1656" s="42"/>
      <c r="D1656" s="42"/>
      <c r="E1656" s="42"/>
      <c r="F1656" s="42"/>
      <c r="G1656" s="42"/>
      <c r="H1656" s="42"/>
      <c r="I1656" s="42"/>
    </row>
    <row r="1657" spans="1:9" ht="15">
      <c r="A1657" s="42"/>
      <c r="B1657" s="42"/>
      <c r="C1657" s="42"/>
      <c r="D1657" s="42"/>
      <c r="E1657" s="42"/>
      <c r="F1657" s="42"/>
      <c r="G1657" s="42"/>
      <c r="H1657" s="42"/>
      <c r="I1657" s="42"/>
    </row>
    <row r="1658" spans="1:9" ht="15">
      <c r="A1658" s="42"/>
      <c r="B1658" s="42"/>
      <c r="C1658" s="42"/>
      <c r="D1658" s="42"/>
      <c r="E1658" s="42"/>
      <c r="F1658" s="42"/>
      <c r="G1658" s="42"/>
      <c r="H1658" s="42"/>
      <c r="I1658" s="42"/>
    </row>
    <row r="1659" spans="1:9" ht="15">
      <c r="A1659" s="42"/>
      <c r="B1659" s="42"/>
      <c r="C1659" s="42"/>
      <c r="D1659" s="42"/>
      <c r="E1659" s="42"/>
      <c r="F1659" s="42"/>
      <c r="G1659" s="42"/>
      <c r="H1659" s="42"/>
      <c r="I1659" s="42"/>
    </row>
    <row r="1660" spans="1:9" ht="15">
      <c r="A1660" s="42"/>
      <c r="B1660" s="42"/>
      <c r="C1660" s="42"/>
      <c r="D1660" s="42"/>
      <c r="E1660" s="42"/>
      <c r="F1660" s="42"/>
      <c r="G1660" s="42"/>
      <c r="H1660" s="42"/>
      <c r="I1660" s="42"/>
    </row>
    <row r="1661" spans="1:9" ht="15">
      <c r="A1661" s="42"/>
      <c r="B1661" s="42"/>
      <c r="C1661" s="42"/>
      <c r="D1661" s="42"/>
      <c r="E1661" s="42"/>
      <c r="F1661" s="42"/>
      <c r="G1661" s="42"/>
      <c r="H1661" s="42"/>
      <c r="I1661" s="42"/>
    </row>
    <row r="1662" spans="1:9" ht="15">
      <c r="A1662" s="42"/>
      <c r="B1662" s="42"/>
      <c r="C1662" s="42"/>
      <c r="D1662" s="42"/>
      <c r="E1662" s="42"/>
      <c r="F1662" s="42"/>
      <c r="G1662" s="42"/>
      <c r="H1662" s="42"/>
      <c r="I1662" s="42"/>
    </row>
    <row r="1663" spans="1:9" ht="15">
      <c r="A1663" s="42"/>
      <c r="B1663" s="42"/>
      <c r="C1663" s="42"/>
      <c r="D1663" s="42"/>
      <c r="E1663" s="42"/>
      <c r="F1663" s="42"/>
      <c r="G1663" s="42"/>
      <c r="H1663" s="42"/>
      <c r="I1663" s="42"/>
    </row>
    <row r="1664" spans="1:9" ht="15">
      <c r="A1664" s="42"/>
      <c r="B1664" s="42"/>
      <c r="C1664" s="42"/>
      <c r="D1664" s="42"/>
      <c r="E1664" s="42"/>
      <c r="F1664" s="42"/>
      <c r="G1664" s="42"/>
      <c r="H1664" s="42"/>
      <c r="I1664" s="42"/>
    </row>
    <row r="1665" spans="1:9" ht="15">
      <c r="A1665" s="42"/>
      <c r="B1665" s="42"/>
      <c r="C1665" s="42"/>
      <c r="D1665" s="42"/>
      <c r="E1665" s="42"/>
      <c r="F1665" s="42"/>
      <c r="G1665" s="42"/>
      <c r="H1665" s="42"/>
      <c r="I1665" s="42"/>
    </row>
    <row r="1666" spans="1:9" ht="15">
      <c r="A1666" s="42"/>
      <c r="B1666" s="42"/>
      <c r="C1666" s="42"/>
      <c r="D1666" s="42"/>
      <c r="E1666" s="42"/>
      <c r="F1666" s="42"/>
      <c r="G1666" s="42"/>
      <c r="H1666" s="42"/>
      <c r="I1666" s="42"/>
    </row>
    <row r="1667" spans="1:9" ht="15">
      <c r="A1667" s="42"/>
      <c r="B1667" s="42"/>
      <c r="C1667" s="42"/>
      <c r="D1667" s="42"/>
      <c r="E1667" s="42"/>
      <c r="F1667" s="42"/>
      <c r="G1667" s="42"/>
      <c r="H1667" s="42"/>
      <c r="I1667" s="42"/>
    </row>
    <row r="1668" spans="1:9" ht="15">
      <c r="A1668" s="42"/>
      <c r="B1668" s="42"/>
      <c r="C1668" s="42"/>
      <c r="D1668" s="42"/>
      <c r="E1668" s="42"/>
      <c r="F1668" s="42"/>
      <c r="G1668" s="42"/>
      <c r="H1668" s="42"/>
      <c r="I1668" s="42"/>
    </row>
    <row r="1669" spans="1:9" ht="15">
      <c r="A1669" s="42"/>
      <c r="B1669" s="42"/>
      <c r="C1669" s="42"/>
      <c r="D1669" s="42"/>
      <c r="E1669" s="42"/>
      <c r="F1669" s="42"/>
      <c r="G1669" s="42"/>
      <c r="H1669" s="42"/>
      <c r="I1669" s="42"/>
    </row>
    <row r="1670" spans="1:9" ht="15">
      <c r="A1670" s="42"/>
      <c r="B1670" s="42"/>
      <c r="C1670" s="42"/>
      <c r="D1670" s="42"/>
      <c r="E1670" s="42"/>
      <c r="F1670" s="42"/>
      <c r="G1670" s="42"/>
      <c r="H1670" s="42"/>
      <c r="I1670" s="42"/>
    </row>
    <row r="1671" spans="1:9" ht="15">
      <c r="A1671" s="42"/>
      <c r="B1671" s="42"/>
      <c r="C1671" s="42"/>
      <c r="D1671" s="42"/>
      <c r="E1671" s="42"/>
      <c r="F1671" s="42"/>
      <c r="G1671" s="42"/>
      <c r="H1671" s="42"/>
      <c r="I1671" s="42"/>
    </row>
    <row r="1672" spans="1:9" ht="15">
      <c r="A1672" s="42"/>
      <c r="B1672" s="42"/>
      <c r="C1672" s="42"/>
      <c r="D1672" s="42"/>
      <c r="E1672" s="42"/>
      <c r="F1672" s="42"/>
      <c r="G1672" s="42"/>
      <c r="H1672" s="42"/>
      <c r="I1672" s="42"/>
    </row>
    <row r="1673" spans="1:9" ht="15">
      <c r="A1673" s="42"/>
      <c r="B1673" s="42"/>
      <c r="C1673" s="42"/>
      <c r="D1673" s="42"/>
      <c r="E1673" s="42"/>
      <c r="F1673" s="42"/>
      <c r="G1673" s="42"/>
      <c r="H1673" s="42"/>
      <c r="I1673" s="42"/>
    </row>
    <row r="1674" spans="1:9" ht="15">
      <c r="A1674" s="42"/>
      <c r="B1674" s="42"/>
      <c r="C1674" s="42"/>
      <c r="D1674" s="42"/>
      <c r="E1674" s="42"/>
      <c r="F1674" s="42"/>
      <c r="G1674" s="42"/>
      <c r="H1674" s="42"/>
      <c r="I1674" s="42"/>
    </row>
    <row r="1675" spans="1:9" ht="15">
      <c r="A1675" s="42"/>
      <c r="B1675" s="42"/>
      <c r="C1675" s="42"/>
      <c r="D1675" s="42"/>
      <c r="E1675" s="42"/>
      <c r="F1675" s="42"/>
      <c r="G1675" s="42"/>
      <c r="H1675" s="42"/>
      <c r="I1675" s="42"/>
    </row>
    <row r="1676" spans="1:9" ht="15">
      <c r="A1676" s="42"/>
      <c r="B1676" s="42"/>
      <c r="C1676" s="42"/>
      <c r="D1676" s="42"/>
      <c r="E1676" s="42"/>
      <c r="F1676" s="42"/>
      <c r="G1676" s="42"/>
      <c r="H1676" s="42"/>
      <c r="I1676" s="42"/>
    </row>
    <row r="1677" spans="1:9" ht="15">
      <c r="A1677" s="42"/>
      <c r="B1677" s="42"/>
      <c r="C1677" s="42"/>
      <c r="D1677" s="42"/>
      <c r="E1677" s="42"/>
      <c r="F1677" s="42"/>
      <c r="G1677" s="42"/>
      <c r="H1677" s="42"/>
      <c r="I1677" s="42"/>
    </row>
    <row r="1678" spans="1:9" ht="15">
      <c r="A1678" s="42"/>
      <c r="B1678" s="42"/>
      <c r="C1678" s="42"/>
      <c r="D1678" s="42"/>
      <c r="E1678" s="42"/>
      <c r="F1678" s="42"/>
      <c r="G1678" s="42"/>
      <c r="H1678" s="42"/>
      <c r="I1678" s="42"/>
    </row>
    <row r="1679" spans="1:9" ht="15">
      <c r="A1679" s="42"/>
      <c r="B1679" s="42"/>
      <c r="C1679" s="42"/>
      <c r="D1679" s="42"/>
      <c r="E1679" s="42"/>
      <c r="F1679" s="42"/>
      <c r="G1679" s="42"/>
      <c r="H1679" s="42"/>
      <c r="I1679" s="42"/>
    </row>
    <row r="1680" spans="1:9" ht="15">
      <c r="A1680" s="42"/>
      <c r="B1680" s="42"/>
      <c r="C1680" s="42"/>
      <c r="D1680" s="42"/>
      <c r="E1680" s="42"/>
      <c r="F1680" s="42"/>
      <c r="G1680" s="42"/>
      <c r="H1680" s="42"/>
      <c r="I1680" s="42"/>
    </row>
    <row r="1681" spans="1:9" ht="15">
      <c r="A1681" s="42"/>
      <c r="B1681" s="42"/>
      <c r="C1681" s="42"/>
      <c r="D1681" s="42"/>
      <c r="E1681" s="42"/>
      <c r="F1681" s="42"/>
      <c r="G1681" s="42"/>
      <c r="H1681" s="42"/>
      <c r="I1681" s="42"/>
    </row>
    <row r="1682" spans="1:9" ht="15">
      <c r="A1682" s="42"/>
      <c r="B1682" s="42"/>
      <c r="C1682" s="42"/>
      <c r="D1682" s="42"/>
      <c r="E1682" s="42"/>
      <c r="F1682" s="42"/>
      <c r="G1682" s="42"/>
      <c r="H1682" s="42"/>
      <c r="I1682" s="42"/>
    </row>
    <row r="1683" spans="1:9" ht="15">
      <c r="A1683" s="42"/>
      <c r="B1683" s="42"/>
      <c r="C1683" s="42"/>
      <c r="D1683" s="42"/>
      <c r="E1683" s="42"/>
      <c r="F1683" s="42"/>
      <c r="G1683" s="42"/>
      <c r="H1683" s="42"/>
      <c r="I1683" s="42"/>
    </row>
    <row r="1684" spans="1:9" ht="15">
      <c r="A1684" s="42"/>
      <c r="B1684" s="42"/>
      <c r="C1684" s="42"/>
      <c r="D1684" s="42"/>
      <c r="E1684" s="42"/>
      <c r="F1684" s="42"/>
      <c r="G1684" s="42"/>
      <c r="H1684" s="42"/>
      <c r="I1684" s="42"/>
    </row>
    <row r="1685" spans="1:9" ht="15">
      <c r="A1685" s="42"/>
      <c r="B1685" s="42"/>
      <c r="C1685" s="42"/>
      <c r="D1685" s="42"/>
      <c r="E1685" s="42"/>
      <c r="F1685" s="42"/>
      <c r="G1685" s="42"/>
      <c r="H1685" s="42"/>
      <c r="I1685" s="42"/>
    </row>
    <row r="1686" spans="1:9" ht="15">
      <c r="A1686" s="42"/>
      <c r="B1686" s="42"/>
      <c r="C1686" s="42"/>
      <c r="D1686" s="42"/>
      <c r="E1686" s="42"/>
      <c r="F1686" s="42"/>
      <c r="G1686" s="42"/>
      <c r="H1686" s="42"/>
      <c r="I1686" s="42"/>
    </row>
    <row r="1687" spans="1:9" ht="15">
      <c r="A1687" s="42"/>
      <c r="B1687" s="42"/>
      <c r="C1687" s="42"/>
      <c r="D1687" s="42"/>
      <c r="E1687" s="42"/>
      <c r="F1687" s="42"/>
      <c r="G1687" s="42"/>
      <c r="H1687" s="42"/>
      <c r="I1687" s="42"/>
    </row>
    <row r="1688" spans="1:9" ht="15">
      <c r="A1688" s="42"/>
      <c r="B1688" s="42"/>
      <c r="C1688" s="42"/>
      <c r="D1688" s="42"/>
      <c r="E1688" s="42"/>
      <c r="F1688" s="42"/>
      <c r="G1688" s="42"/>
      <c r="H1688" s="42"/>
      <c r="I1688" s="42"/>
    </row>
    <row r="1689" spans="1:9" ht="15">
      <c r="A1689" s="42"/>
      <c r="B1689" s="42"/>
      <c r="C1689" s="42"/>
      <c r="D1689" s="42"/>
      <c r="E1689" s="42"/>
      <c r="F1689" s="42"/>
      <c r="G1689" s="42"/>
      <c r="H1689" s="42"/>
      <c r="I1689" s="42"/>
    </row>
    <row r="1690" spans="1:9" ht="15">
      <c r="A1690" s="42"/>
      <c r="B1690" s="42"/>
      <c r="C1690" s="42"/>
      <c r="D1690" s="42"/>
      <c r="E1690" s="42"/>
      <c r="F1690" s="42"/>
      <c r="G1690" s="42"/>
      <c r="H1690" s="42"/>
      <c r="I1690" s="42"/>
    </row>
    <row r="1691" spans="1:9" ht="15">
      <c r="A1691" s="42"/>
      <c r="B1691" s="42"/>
      <c r="C1691" s="42"/>
      <c r="D1691" s="42"/>
      <c r="E1691" s="42"/>
      <c r="F1691" s="42"/>
      <c r="G1691" s="42"/>
      <c r="H1691" s="42"/>
      <c r="I1691" s="42"/>
    </row>
    <row r="1692" spans="1:9" ht="15">
      <c r="A1692" s="42"/>
      <c r="B1692" s="42"/>
      <c r="C1692" s="42"/>
      <c r="D1692" s="42"/>
      <c r="E1692" s="42"/>
      <c r="F1692" s="42"/>
      <c r="G1692" s="42"/>
      <c r="H1692" s="42"/>
      <c r="I1692" s="42"/>
    </row>
    <row r="1693" spans="1:9" ht="15">
      <c r="A1693" s="42"/>
      <c r="B1693" s="42"/>
      <c r="C1693" s="42"/>
      <c r="D1693" s="42"/>
      <c r="E1693" s="42"/>
      <c r="F1693" s="42"/>
      <c r="G1693" s="42"/>
      <c r="H1693" s="42"/>
      <c r="I1693" s="42"/>
    </row>
    <row r="1694" spans="1:9" ht="15">
      <c r="A1694" s="42"/>
      <c r="B1694" s="42"/>
      <c r="C1694" s="42"/>
      <c r="D1694" s="42"/>
      <c r="E1694" s="42"/>
      <c r="F1694" s="42"/>
      <c r="G1694" s="42"/>
      <c r="H1694" s="42"/>
      <c r="I1694" s="42"/>
    </row>
    <row r="1695" spans="1:9" ht="15">
      <c r="A1695" s="42"/>
      <c r="B1695" s="42"/>
      <c r="C1695" s="42"/>
      <c r="D1695" s="42"/>
      <c r="E1695" s="42"/>
      <c r="F1695" s="42"/>
      <c r="G1695" s="42"/>
      <c r="H1695" s="42"/>
      <c r="I1695" s="42"/>
    </row>
    <row r="1696" spans="1:9" ht="15">
      <c r="A1696" s="42"/>
      <c r="B1696" s="42"/>
      <c r="C1696" s="42"/>
      <c r="D1696" s="42"/>
      <c r="E1696" s="42"/>
      <c r="F1696" s="42"/>
      <c r="G1696" s="42"/>
      <c r="H1696" s="42"/>
      <c r="I1696" s="42"/>
    </row>
    <row r="1697" spans="1:9" ht="15">
      <c r="A1697" s="42"/>
      <c r="B1697" s="42"/>
      <c r="C1697" s="42"/>
      <c r="D1697" s="42"/>
      <c r="E1697" s="42"/>
      <c r="F1697" s="42"/>
      <c r="G1697" s="42"/>
      <c r="H1697" s="42"/>
      <c r="I1697" s="42"/>
    </row>
    <row r="1698" spans="1:9" ht="15">
      <c r="A1698" s="42"/>
      <c r="B1698" s="42"/>
      <c r="C1698" s="42"/>
      <c r="D1698" s="42"/>
      <c r="E1698" s="42"/>
      <c r="F1698" s="42"/>
      <c r="G1698" s="42"/>
      <c r="H1698" s="42"/>
      <c r="I1698" s="42"/>
    </row>
    <row r="1699" spans="1:9" ht="15">
      <c r="A1699" s="42"/>
      <c r="B1699" s="42"/>
      <c r="C1699" s="42"/>
      <c r="D1699" s="42"/>
      <c r="E1699" s="42"/>
      <c r="F1699" s="42"/>
      <c r="G1699" s="42"/>
      <c r="H1699" s="42"/>
      <c r="I1699" s="42"/>
    </row>
    <row r="1700" spans="1:9" ht="15">
      <c r="A1700" s="42"/>
      <c r="B1700" s="42"/>
      <c r="C1700" s="42"/>
      <c r="D1700" s="42"/>
      <c r="E1700" s="42"/>
      <c r="F1700" s="42"/>
      <c r="G1700" s="42"/>
      <c r="H1700" s="42"/>
      <c r="I1700" s="42"/>
    </row>
    <row r="1701" spans="1:9" ht="15">
      <c r="A1701" s="42"/>
      <c r="B1701" s="42"/>
      <c r="C1701" s="42"/>
      <c r="D1701" s="42"/>
      <c r="E1701" s="42"/>
      <c r="F1701" s="42"/>
      <c r="G1701" s="42"/>
      <c r="H1701" s="42"/>
      <c r="I1701" s="42"/>
    </row>
    <row r="1702" spans="1:9" ht="15">
      <c r="A1702" s="42"/>
      <c r="B1702" s="42"/>
      <c r="C1702" s="42"/>
      <c r="D1702" s="42"/>
      <c r="E1702" s="42"/>
      <c r="F1702" s="42"/>
      <c r="G1702" s="42"/>
      <c r="H1702" s="42"/>
      <c r="I1702" s="42"/>
    </row>
    <row r="1703" spans="1:9" ht="15">
      <c r="A1703" s="42"/>
      <c r="B1703" s="42"/>
      <c r="C1703" s="42"/>
      <c r="D1703" s="42"/>
      <c r="E1703" s="42"/>
      <c r="F1703" s="42"/>
      <c r="G1703" s="42"/>
      <c r="H1703" s="42"/>
      <c r="I1703" s="42"/>
    </row>
    <row r="1704" spans="1:9" ht="15">
      <c r="A1704" s="42"/>
      <c r="B1704" s="42"/>
      <c r="C1704" s="42"/>
      <c r="D1704" s="42"/>
      <c r="E1704" s="42"/>
      <c r="F1704" s="42"/>
      <c r="G1704" s="42"/>
      <c r="H1704" s="42"/>
      <c r="I1704" s="42"/>
    </row>
    <row r="1705" spans="1:9" ht="15">
      <c r="A1705" s="42"/>
      <c r="B1705" s="42"/>
      <c r="C1705" s="42"/>
      <c r="D1705" s="42"/>
      <c r="E1705" s="42"/>
      <c r="F1705" s="42"/>
      <c r="G1705" s="42"/>
      <c r="H1705" s="42"/>
      <c r="I1705" s="42"/>
    </row>
    <row r="1706" spans="1:9" ht="15">
      <c r="A1706" s="42"/>
      <c r="B1706" s="42"/>
      <c r="C1706" s="42"/>
      <c r="D1706" s="42"/>
      <c r="E1706" s="42"/>
      <c r="F1706" s="42"/>
      <c r="G1706" s="42"/>
      <c r="H1706" s="42"/>
      <c r="I1706" s="42"/>
    </row>
    <row r="1707" spans="1:9" ht="15">
      <c r="A1707" s="42"/>
      <c r="B1707" s="42"/>
      <c r="C1707" s="42"/>
      <c r="D1707" s="42"/>
      <c r="E1707" s="42"/>
      <c r="F1707" s="42"/>
      <c r="G1707" s="42"/>
      <c r="H1707" s="42"/>
      <c r="I1707" s="42"/>
    </row>
    <row r="1708" spans="1:9" ht="15">
      <c r="A1708" s="42"/>
      <c r="B1708" s="42"/>
      <c r="C1708" s="42"/>
      <c r="D1708" s="42"/>
      <c r="E1708" s="42"/>
      <c r="F1708" s="42"/>
      <c r="G1708" s="42"/>
      <c r="H1708" s="42"/>
      <c r="I1708" s="42"/>
    </row>
    <row r="1709" spans="1:9" ht="15">
      <c r="A1709" s="42"/>
      <c r="B1709" s="42"/>
      <c r="C1709" s="42"/>
      <c r="D1709" s="42"/>
      <c r="E1709" s="42"/>
      <c r="F1709" s="42"/>
      <c r="G1709" s="42"/>
      <c r="H1709" s="42"/>
      <c r="I1709" s="42"/>
    </row>
    <row r="1710" spans="1:9" ht="15">
      <c r="A1710" s="42"/>
      <c r="B1710" s="42"/>
      <c r="C1710" s="42"/>
      <c r="D1710" s="42"/>
      <c r="E1710" s="42"/>
      <c r="F1710" s="42"/>
      <c r="G1710" s="42"/>
      <c r="H1710" s="42"/>
      <c r="I1710" s="42"/>
    </row>
    <row r="1711" spans="1:9" ht="15">
      <c r="A1711" s="42"/>
      <c r="B1711" s="42"/>
      <c r="C1711" s="42"/>
      <c r="D1711" s="42"/>
      <c r="E1711" s="42"/>
      <c r="F1711" s="42"/>
      <c r="G1711" s="42"/>
      <c r="H1711" s="42"/>
      <c r="I1711" s="42"/>
    </row>
    <row r="1712" spans="1:9" ht="15">
      <c r="A1712" s="42"/>
      <c r="B1712" s="42"/>
      <c r="C1712" s="42"/>
      <c r="D1712" s="42"/>
      <c r="E1712" s="42"/>
      <c r="F1712" s="42"/>
      <c r="G1712" s="42"/>
      <c r="H1712" s="42"/>
      <c r="I1712" s="42"/>
    </row>
    <row r="1713" spans="1:9" ht="15">
      <c r="A1713" s="42"/>
      <c r="B1713" s="42"/>
      <c r="C1713" s="42"/>
      <c r="D1713" s="42"/>
      <c r="E1713" s="42"/>
      <c r="F1713" s="42"/>
      <c r="G1713" s="42"/>
      <c r="H1713" s="42"/>
      <c r="I1713" s="42"/>
    </row>
    <row r="1714" spans="1:9" ht="15">
      <c r="A1714" s="42"/>
      <c r="B1714" s="42"/>
      <c r="C1714" s="42"/>
      <c r="D1714" s="42"/>
      <c r="E1714" s="42"/>
      <c r="F1714" s="42"/>
      <c r="G1714" s="42"/>
      <c r="H1714" s="42"/>
      <c r="I1714" s="42"/>
    </row>
    <row r="1715" spans="1:9" ht="15">
      <c r="A1715" s="42"/>
      <c r="B1715" s="42"/>
      <c r="C1715" s="42"/>
      <c r="D1715" s="42"/>
      <c r="E1715" s="42"/>
      <c r="F1715" s="42"/>
      <c r="G1715" s="42"/>
      <c r="H1715" s="42"/>
      <c r="I1715" s="42"/>
    </row>
    <row r="1716" spans="1:9" ht="15">
      <c r="A1716" s="42"/>
      <c r="B1716" s="42"/>
      <c r="C1716" s="42"/>
      <c r="D1716" s="42"/>
      <c r="E1716" s="42"/>
      <c r="F1716" s="42"/>
      <c r="G1716" s="42"/>
      <c r="H1716" s="42"/>
      <c r="I1716" s="42"/>
    </row>
    <row r="1717" spans="1:9" ht="15">
      <c r="A1717" s="42"/>
      <c r="B1717" s="42"/>
      <c r="C1717" s="42"/>
      <c r="D1717" s="42"/>
      <c r="E1717" s="42"/>
      <c r="F1717" s="42"/>
      <c r="G1717" s="42"/>
      <c r="H1717" s="42"/>
      <c r="I1717" s="42"/>
    </row>
    <row r="1718" spans="1:9" ht="15">
      <c r="A1718" s="42"/>
      <c r="B1718" s="42"/>
      <c r="C1718" s="42"/>
      <c r="D1718" s="42"/>
      <c r="E1718" s="42"/>
      <c r="F1718" s="42"/>
      <c r="G1718" s="42"/>
      <c r="H1718" s="42"/>
      <c r="I1718" s="42"/>
    </row>
    <row r="1719" spans="1:9" ht="15">
      <c r="A1719" s="42"/>
      <c r="B1719" s="42"/>
      <c r="C1719" s="42"/>
      <c r="D1719" s="42"/>
      <c r="E1719" s="42"/>
      <c r="F1719" s="42"/>
      <c r="G1719" s="42"/>
      <c r="H1719" s="42"/>
      <c r="I1719" s="42"/>
    </row>
    <row r="1720" spans="1:9" ht="15">
      <c r="A1720" s="42"/>
      <c r="B1720" s="42"/>
      <c r="C1720" s="42"/>
      <c r="D1720" s="42"/>
      <c r="E1720" s="42"/>
      <c r="F1720" s="42"/>
      <c r="G1720" s="42"/>
      <c r="H1720" s="42"/>
      <c r="I1720" s="42"/>
    </row>
    <row r="1721" spans="1:9" ht="15">
      <c r="A1721" s="42"/>
      <c r="B1721" s="42"/>
      <c r="C1721" s="42"/>
      <c r="D1721" s="42"/>
      <c r="E1721" s="42"/>
      <c r="F1721" s="42"/>
      <c r="G1721" s="42"/>
      <c r="H1721" s="42"/>
      <c r="I1721" s="42"/>
    </row>
    <row r="1722" spans="1:9" ht="15">
      <c r="A1722" s="42"/>
      <c r="B1722" s="42"/>
      <c r="C1722" s="42"/>
      <c r="D1722" s="42"/>
      <c r="E1722" s="42"/>
      <c r="F1722" s="42"/>
      <c r="G1722" s="42"/>
      <c r="H1722" s="42"/>
      <c r="I1722" s="42"/>
    </row>
    <row r="1723" spans="1:9" ht="15">
      <c r="A1723" s="42"/>
      <c r="B1723" s="42"/>
      <c r="C1723" s="42"/>
      <c r="D1723" s="42"/>
      <c r="E1723" s="42"/>
      <c r="F1723" s="42"/>
      <c r="G1723" s="42"/>
      <c r="H1723" s="42"/>
      <c r="I1723" s="42"/>
    </row>
    <row r="1724" spans="1:9" ht="15">
      <c r="A1724" s="42"/>
      <c r="B1724" s="42"/>
      <c r="C1724" s="42"/>
      <c r="D1724" s="42"/>
      <c r="E1724" s="42"/>
      <c r="F1724" s="42"/>
      <c r="G1724" s="42"/>
      <c r="H1724" s="42"/>
      <c r="I1724" s="42"/>
    </row>
    <row r="1725" spans="1:9" ht="15">
      <c r="A1725" s="42"/>
      <c r="B1725" s="42"/>
      <c r="C1725" s="42"/>
      <c r="D1725" s="42"/>
      <c r="E1725" s="42"/>
      <c r="F1725" s="42"/>
      <c r="G1725" s="42"/>
      <c r="H1725" s="42"/>
      <c r="I1725" s="42"/>
    </row>
    <row r="1726" spans="1:9" ht="15">
      <c r="A1726" s="42"/>
      <c r="B1726" s="42"/>
      <c r="C1726" s="42"/>
      <c r="D1726" s="42"/>
      <c r="E1726" s="42"/>
      <c r="F1726" s="42"/>
      <c r="G1726" s="42"/>
      <c r="H1726" s="42"/>
      <c r="I1726" s="42"/>
    </row>
    <row r="1727" spans="1:9" ht="15">
      <c r="A1727" s="42"/>
      <c r="B1727" s="42"/>
      <c r="C1727" s="42"/>
      <c r="D1727" s="42"/>
      <c r="E1727" s="42"/>
      <c r="F1727" s="42"/>
      <c r="G1727" s="42"/>
      <c r="H1727" s="42"/>
      <c r="I1727" s="42"/>
    </row>
    <row r="1728" spans="1:9" ht="15">
      <c r="A1728" s="42"/>
      <c r="B1728" s="42"/>
      <c r="C1728" s="42"/>
      <c r="D1728" s="42"/>
      <c r="E1728" s="42"/>
      <c r="F1728" s="42"/>
      <c r="G1728" s="42"/>
      <c r="H1728" s="42"/>
      <c r="I1728" s="42"/>
    </row>
    <row r="1729" spans="1:9" ht="15">
      <c r="A1729" s="42"/>
      <c r="B1729" s="42"/>
      <c r="C1729" s="42"/>
      <c r="D1729" s="42"/>
      <c r="E1729" s="42"/>
      <c r="F1729" s="42"/>
      <c r="G1729" s="42"/>
      <c r="H1729" s="42"/>
      <c r="I1729" s="42"/>
    </row>
    <row r="1730" spans="1:9" ht="15">
      <c r="A1730" s="42"/>
      <c r="B1730" s="42"/>
      <c r="C1730" s="42"/>
      <c r="D1730" s="42"/>
      <c r="E1730" s="42"/>
      <c r="F1730" s="42"/>
      <c r="G1730" s="42"/>
      <c r="H1730" s="42"/>
      <c r="I1730" s="42"/>
    </row>
    <row r="1731" spans="1:9" ht="15">
      <c r="A1731" s="42"/>
      <c r="B1731" s="42"/>
      <c r="C1731" s="42"/>
      <c r="D1731" s="42"/>
      <c r="E1731" s="42"/>
      <c r="F1731" s="42"/>
      <c r="G1731" s="42"/>
      <c r="H1731" s="42"/>
      <c r="I1731" s="42"/>
    </row>
    <row r="1732" spans="1:9" ht="15">
      <c r="A1732" s="42"/>
      <c r="B1732" s="42"/>
      <c r="C1732" s="42"/>
      <c r="D1732" s="42"/>
      <c r="E1732" s="42"/>
      <c r="F1732" s="42"/>
      <c r="G1732" s="42"/>
      <c r="H1732" s="42"/>
      <c r="I1732" s="42"/>
    </row>
  </sheetData>
  <sheetProtection/>
  <mergeCells count="12">
    <mergeCell ref="M5:M6"/>
    <mergeCell ref="N5:O5"/>
    <mergeCell ref="H5:I5"/>
    <mergeCell ref="A3:O3"/>
    <mergeCell ref="J5:J6"/>
    <mergeCell ref="K5:L5"/>
    <mergeCell ref="A232:A233"/>
    <mergeCell ref="A5:A6"/>
    <mergeCell ref="B5:F5"/>
    <mergeCell ref="G5:G6"/>
    <mergeCell ref="A102:A103"/>
    <mergeCell ref="A127:A128"/>
  </mergeCells>
  <printOptions/>
  <pageMargins left="0.5511811023622047" right="0.1968503937007874" top="0.15748031496062992" bottom="0.2362204724409449" header="0.15748031496062992" footer="0.1968503937007874"/>
  <pageSetup fitToHeight="6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3"/>
  <sheetViews>
    <sheetView zoomScalePageLayoutView="0" workbookViewId="0" topLeftCell="A1">
      <selection activeCell="A5" sqref="A5:A6"/>
    </sheetView>
  </sheetViews>
  <sheetFormatPr defaultColWidth="9.140625" defaultRowHeight="12.75" outlineLevelCol="1"/>
  <cols>
    <col min="1" max="1" width="56.57421875" style="391" customWidth="1"/>
    <col min="2" max="2" width="28.28125" style="391" customWidth="1"/>
    <col min="3" max="3" width="17.8515625" style="391" customWidth="1"/>
    <col min="4" max="4" width="16.7109375" style="391" customWidth="1" outlineLevel="1"/>
    <col min="5" max="5" width="15.140625" style="391" customWidth="1"/>
  </cols>
  <sheetData>
    <row r="2" spans="1:4" ht="15" customHeight="1">
      <c r="A2" s="619" t="s">
        <v>366</v>
      </c>
      <c r="B2" s="619"/>
      <c r="C2" s="619"/>
      <c r="D2" s="619"/>
    </row>
    <row r="3" spans="1:4" ht="15.75" customHeight="1">
      <c r="A3" s="619"/>
      <c r="B3" s="619"/>
      <c r="C3" s="619"/>
      <c r="D3" s="619"/>
    </row>
    <row r="4" spans="1:5" ht="12" customHeight="1">
      <c r="A4" s="407"/>
      <c r="B4" s="407"/>
      <c r="E4" s="408" t="s">
        <v>283</v>
      </c>
    </row>
    <row r="5" spans="1:5" s="403" customFormat="1" ht="15" customHeight="1">
      <c r="A5" s="620" t="s">
        <v>176</v>
      </c>
      <c r="B5" s="621" t="s">
        <v>177</v>
      </c>
      <c r="C5" s="616" t="s">
        <v>782</v>
      </c>
      <c r="D5" s="616" t="s">
        <v>6</v>
      </c>
      <c r="E5" s="617" t="s">
        <v>282</v>
      </c>
    </row>
    <row r="6" spans="1:5" s="403" customFormat="1" ht="45.75" customHeight="1">
      <c r="A6" s="620"/>
      <c r="B6" s="621"/>
      <c r="C6" s="616"/>
      <c r="D6" s="616"/>
      <c r="E6" s="618"/>
    </row>
    <row r="7" spans="1:5" s="362" customFormat="1" ht="11.25">
      <c r="A7" s="404">
        <v>1</v>
      </c>
      <c r="B7" s="405">
        <v>2</v>
      </c>
      <c r="C7" s="406">
        <v>3</v>
      </c>
      <c r="D7" s="406">
        <v>4</v>
      </c>
      <c r="E7" s="406">
        <v>5</v>
      </c>
    </row>
    <row r="8" spans="1:5" ht="28.5">
      <c r="A8" s="392" t="s">
        <v>178</v>
      </c>
      <c r="B8" s="393" t="s">
        <v>179</v>
      </c>
      <c r="C8" s="394">
        <f>SUM(C9+C12+C15)</f>
        <v>97147.20000000001</v>
      </c>
      <c r="D8" s="394">
        <f>SUM(D9+D12+D15)</f>
        <v>-37500</v>
      </c>
      <c r="E8" s="394">
        <f>SUM(D8/C8*100)</f>
        <v>-38.60121547507288</v>
      </c>
    </row>
    <row r="9" spans="1:5" ht="42.75">
      <c r="A9" s="392" t="s">
        <v>180</v>
      </c>
      <c r="B9" s="393" t="s">
        <v>181</v>
      </c>
      <c r="C9" s="394">
        <f>SUM(C10-C11)</f>
        <v>0</v>
      </c>
      <c r="D9" s="394">
        <f>SUM(D10-D11)</f>
        <v>0</v>
      </c>
      <c r="E9" s="394">
        <v>0</v>
      </c>
    </row>
    <row r="10" spans="1:5" ht="45">
      <c r="A10" s="395" t="s">
        <v>182</v>
      </c>
      <c r="B10" s="396" t="s">
        <v>183</v>
      </c>
      <c r="C10" s="397">
        <v>0</v>
      </c>
      <c r="D10" s="397">
        <f>SUM(D11)</f>
        <v>0</v>
      </c>
      <c r="E10" s="397">
        <v>0</v>
      </c>
    </row>
    <row r="11" spans="1:5" ht="45">
      <c r="A11" s="395" t="s">
        <v>184</v>
      </c>
      <c r="B11" s="396" t="s">
        <v>185</v>
      </c>
      <c r="C11" s="397">
        <v>0</v>
      </c>
      <c r="D11" s="397">
        <v>0</v>
      </c>
      <c r="E11" s="397">
        <v>0</v>
      </c>
    </row>
    <row r="12" spans="1:5" ht="28.5">
      <c r="A12" s="392" t="s">
        <v>186</v>
      </c>
      <c r="B12" s="393" t="s">
        <v>187</v>
      </c>
      <c r="C12" s="394">
        <f>SUM(C13+C14)</f>
        <v>0</v>
      </c>
      <c r="D12" s="394">
        <f>SUM(D13+D14)</f>
        <v>0</v>
      </c>
      <c r="E12" s="394">
        <v>0</v>
      </c>
    </row>
    <row r="13" spans="1:5" ht="45">
      <c r="A13" s="395" t="s">
        <v>188</v>
      </c>
      <c r="B13" s="396" t="s">
        <v>189</v>
      </c>
      <c r="C13" s="397">
        <v>20000</v>
      </c>
      <c r="D13" s="397">
        <v>20000</v>
      </c>
      <c r="E13" s="397">
        <f aca="true" t="shared" si="0" ref="E13:E56">SUM(D13/C13*100)</f>
        <v>100</v>
      </c>
    </row>
    <row r="14" spans="1:5" ht="45">
      <c r="A14" s="395" t="s">
        <v>190</v>
      </c>
      <c r="B14" s="396" t="s">
        <v>191</v>
      </c>
      <c r="C14" s="397">
        <v>-20000</v>
      </c>
      <c r="D14" s="397">
        <v>-20000</v>
      </c>
      <c r="E14" s="397">
        <f t="shared" si="0"/>
        <v>100</v>
      </c>
    </row>
    <row r="15" spans="1:5" ht="28.5">
      <c r="A15" s="398" t="s">
        <v>192</v>
      </c>
      <c r="B15" s="399" t="s">
        <v>193</v>
      </c>
      <c r="C15" s="394">
        <f>SUM(C16+C18)</f>
        <v>97147.20000000001</v>
      </c>
      <c r="D15" s="394">
        <f>SUM(D16+D18)</f>
        <v>-37500</v>
      </c>
      <c r="E15" s="394">
        <f t="shared" si="0"/>
        <v>-38.60121547507288</v>
      </c>
    </row>
    <row r="16" spans="1:5" ht="45">
      <c r="A16" s="400" t="s">
        <v>194</v>
      </c>
      <c r="B16" s="401" t="s">
        <v>195</v>
      </c>
      <c r="C16" s="397">
        <f>SUM(C17)</f>
        <v>197147.2</v>
      </c>
      <c r="D16" s="397">
        <f>SUM(D17)</f>
        <v>50000</v>
      </c>
      <c r="E16" s="397">
        <f t="shared" si="0"/>
        <v>25.361760146732998</v>
      </c>
    </row>
    <row r="17" spans="1:5" ht="30">
      <c r="A17" s="400" t="s">
        <v>196</v>
      </c>
      <c r="B17" s="401" t="s">
        <v>197</v>
      </c>
      <c r="C17" s="397">
        <v>197147.2</v>
      </c>
      <c r="D17" s="415">
        <v>50000</v>
      </c>
      <c r="E17" s="397">
        <f t="shared" si="0"/>
        <v>25.361760146732998</v>
      </c>
    </row>
    <row r="18" spans="1:5" ht="45">
      <c r="A18" s="400" t="s">
        <v>198</v>
      </c>
      <c r="B18" s="401" t="s">
        <v>199</v>
      </c>
      <c r="C18" s="397">
        <f>SUM(C19)</f>
        <v>-100000</v>
      </c>
      <c r="D18" s="415">
        <v>-87500</v>
      </c>
      <c r="E18" s="397">
        <f t="shared" si="0"/>
        <v>87.5</v>
      </c>
    </row>
    <row r="19" spans="1:5" ht="45">
      <c r="A19" s="400" t="s">
        <v>200</v>
      </c>
      <c r="B19" s="401" t="s">
        <v>201</v>
      </c>
      <c r="C19" s="397">
        <v>-100000</v>
      </c>
      <c r="D19" s="415">
        <v>-87500</v>
      </c>
      <c r="E19" s="397">
        <f t="shared" si="0"/>
        <v>87.5</v>
      </c>
    </row>
    <row r="20" spans="1:5" ht="28.5" hidden="1">
      <c r="A20" s="398" t="s">
        <v>202</v>
      </c>
      <c r="B20" s="399" t="s">
        <v>203</v>
      </c>
      <c r="C20" s="394" t="e">
        <f>SUM(#REF!+#REF!)</f>
        <v>#REF!</v>
      </c>
      <c r="D20" s="415"/>
      <c r="E20" s="397" t="e">
        <f t="shared" si="0"/>
        <v>#REF!</v>
      </c>
    </row>
    <row r="21" spans="1:5" ht="30" hidden="1">
      <c r="A21" s="400" t="s">
        <v>204</v>
      </c>
      <c r="B21" s="401" t="s">
        <v>205</v>
      </c>
      <c r="C21" s="394" t="e">
        <f>SUM(#REF!+#REF!)</f>
        <v>#REF!</v>
      </c>
      <c r="D21" s="415"/>
      <c r="E21" s="397" t="e">
        <f t="shared" si="0"/>
        <v>#REF!</v>
      </c>
    </row>
    <row r="22" spans="1:5" ht="45" hidden="1">
      <c r="A22" s="400" t="s">
        <v>206</v>
      </c>
      <c r="B22" s="401" t="s">
        <v>207</v>
      </c>
      <c r="C22" s="394" t="e">
        <f>SUM(#REF!+#REF!)</f>
        <v>#REF!</v>
      </c>
      <c r="D22" s="415"/>
      <c r="E22" s="397" t="e">
        <f t="shared" si="0"/>
        <v>#REF!</v>
      </c>
    </row>
    <row r="23" spans="1:5" ht="45" hidden="1">
      <c r="A23" s="400" t="s">
        <v>208</v>
      </c>
      <c r="B23" s="401" t="s">
        <v>209</v>
      </c>
      <c r="C23" s="394" t="e">
        <f>SUM(#REF!+#REF!)</f>
        <v>#REF!</v>
      </c>
      <c r="D23" s="415"/>
      <c r="E23" s="397" t="e">
        <f t="shared" si="0"/>
        <v>#REF!</v>
      </c>
    </row>
    <row r="24" spans="1:5" ht="30" hidden="1">
      <c r="A24" s="400" t="s">
        <v>210</v>
      </c>
      <c r="B24" s="401" t="s">
        <v>211</v>
      </c>
      <c r="C24" s="394" t="e">
        <f>SUM(#REF!+#REF!)</f>
        <v>#REF!</v>
      </c>
      <c r="D24" s="415"/>
      <c r="E24" s="397" t="e">
        <f t="shared" si="0"/>
        <v>#REF!</v>
      </c>
    </row>
    <row r="25" spans="1:5" ht="90" hidden="1">
      <c r="A25" s="400" t="s">
        <v>212</v>
      </c>
      <c r="B25" s="401" t="s">
        <v>213</v>
      </c>
      <c r="C25" s="394" t="e">
        <f>SUM(#REF!+#REF!)</f>
        <v>#REF!</v>
      </c>
      <c r="D25" s="415"/>
      <c r="E25" s="397" t="e">
        <f t="shared" si="0"/>
        <v>#REF!</v>
      </c>
    </row>
    <row r="26" spans="1:5" ht="105" hidden="1">
      <c r="A26" s="400" t="s">
        <v>214</v>
      </c>
      <c r="B26" s="401" t="s">
        <v>215</v>
      </c>
      <c r="C26" s="394" t="e">
        <f>SUM(#REF!+#REF!)</f>
        <v>#REF!</v>
      </c>
      <c r="D26" s="415"/>
      <c r="E26" s="397" t="e">
        <f t="shared" si="0"/>
        <v>#REF!</v>
      </c>
    </row>
    <row r="27" spans="1:5" ht="30" hidden="1">
      <c r="A27" s="400" t="s">
        <v>216</v>
      </c>
      <c r="B27" s="401" t="s">
        <v>217</v>
      </c>
      <c r="C27" s="394" t="e">
        <f>SUM(#REF!+#REF!)</f>
        <v>#REF!</v>
      </c>
      <c r="D27" s="415"/>
      <c r="E27" s="397" t="e">
        <f t="shared" si="0"/>
        <v>#REF!</v>
      </c>
    </row>
    <row r="28" spans="1:5" ht="30" hidden="1">
      <c r="A28" s="400" t="s">
        <v>218</v>
      </c>
      <c r="B28" s="401" t="s">
        <v>219</v>
      </c>
      <c r="C28" s="394" t="e">
        <f>SUM(#REF!+#REF!)</f>
        <v>#REF!</v>
      </c>
      <c r="D28" s="415"/>
      <c r="E28" s="397" t="e">
        <f t="shared" si="0"/>
        <v>#REF!</v>
      </c>
    </row>
    <row r="29" spans="1:5" ht="30" hidden="1">
      <c r="A29" s="400" t="s">
        <v>220</v>
      </c>
      <c r="B29" s="401" t="s">
        <v>221</v>
      </c>
      <c r="C29" s="394" t="e">
        <f>SUM(#REF!+#REF!)</f>
        <v>#REF!</v>
      </c>
      <c r="D29" s="415"/>
      <c r="E29" s="397" t="e">
        <f t="shared" si="0"/>
        <v>#REF!</v>
      </c>
    </row>
    <row r="30" spans="1:5" ht="45" hidden="1">
      <c r="A30" s="400" t="s">
        <v>222</v>
      </c>
      <c r="B30" s="401" t="s">
        <v>223</v>
      </c>
      <c r="C30" s="394" t="e">
        <f>SUM(#REF!+#REF!)</f>
        <v>#REF!</v>
      </c>
      <c r="D30" s="415"/>
      <c r="E30" s="397" t="e">
        <f t="shared" si="0"/>
        <v>#REF!</v>
      </c>
    </row>
    <row r="31" spans="1:5" ht="45" hidden="1">
      <c r="A31" s="400" t="s">
        <v>224</v>
      </c>
      <c r="B31" s="401" t="s">
        <v>225</v>
      </c>
      <c r="C31" s="394" t="e">
        <f>SUM(#REF!+#REF!)</f>
        <v>#REF!</v>
      </c>
      <c r="D31" s="415"/>
      <c r="E31" s="397" t="e">
        <f t="shared" si="0"/>
        <v>#REF!</v>
      </c>
    </row>
    <row r="32" spans="1:5" ht="60" hidden="1">
      <c r="A32" s="400" t="s">
        <v>226</v>
      </c>
      <c r="B32" s="401" t="s">
        <v>227</v>
      </c>
      <c r="C32" s="394" t="e">
        <f>SUM(#REF!+#REF!)</f>
        <v>#REF!</v>
      </c>
      <c r="D32" s="415"/>
      <c r="E32" s="397" t="e">
        <f t="shared" si="0"/>
        <v>#REF!</v>
      </c>
    </row>
    <row r="33" spans="1:5" ht="30" hidden="1">
      <c r="A33" s="400" t="s">
        <v>228</v>
      </c>
      <c r="B33" s="401" t="s">
        <v>229</v>
      </c>
      <c r="C33" s="394" t="e">
        <f>SUM(#REF!+#REF!)</f>
        <v>#REF!</v>
      </c>
      <c r="D33" s="415"/>
      <c r="E33" s="397" t="e">
        <f t="shared" si="0"/>
        <v>#REF!</v>
      </c>
    </row>
    <row r="34" spans="1:5" ht="45" hidden="1">
      <c r="A34" s="400" t="s">
        <v>230</v>
      </c>
      <c r="B34" s="401" t="s">
        <v>231</v>
      </c>
      <c r="C34" s="394" t="e">
        <f>SUM(#REF!+#REF!)</f>
        <v>#REF!</v>
      </c>
      <c r="D34" s="415"/>
      <c r="E34" s="397" t="e">
        <f t="shared" si="0"/>
        <v>#REF!</v>
      </c>
    </row>
    <row r="35" spans="1:5" ht="60" hidden="1">
      <c r="A35" s="400" t="s">
        <v>232</v>
      </c>
      <c r="B35" s="401" t="s">
        <v>233</v>
      </c>
      <c r="C35" s="394" t="e">
        <f>SUM(#REF!+#REF!)</f>
        <v>#REF!</v>
      </c>
      <c r="D35" s="415"/>
      <c r="E35" s="397" t="e">
        <f t="shared" si="0"/>
        <v>#REF!</v>
      </c>
    </row>
    <row r="36" spans="1:5" ht="30" hidden="1">
      <c r="A36" s="400" t="s">
        <v>234</v>
      </c>
      <c r="B36" s="401" t="s">
        <v>235</v>
      </c>
      <c r="C36" s="394" t="e">
        <f>SUM(#REF!+#REF!)</f>
        <v>#REF!</v>
      </c>
      <c r="D36" s="415"/>
      <c r="E36" s="397" t="e">
        <f t="shared" si="0"/>
        <v>#REF!</v>
      </c>
    </row>
    <row r="37" spans="1:5" ht="30" hidden="1">
      <c r="A37" s="400" t="s">
        <v>236</v>
      </c>
      <c r="B37" s="401" t="s">
        <v>237</v>
      </c>
      <c r="C37" s="394" t="e">
        <f>SUM(#REF!+#REF!)</f>
        <v>#REF!</v>
      </c>
      <c r="D37" s="415"/>
      <c r="E37" s="397" t="e">
        <f t="shared" si="0"/>
        <v>#REF!</v>
      </c>
    </row>
    <row r="38" spans="1:5" ht="30" hidden="1">
      <c r="A38" s="400" t="s">
        <v>238</v>
      </c>
      <c r="B38" s="401" t="s">
        <v>239</v>
      </c>
      <c r="C38" s="394" t="e">
        <f>SUM(#REF!+#REF!)</f>
        <v>#REF!</v>
      </c>
      <c r="D38" s="415"/>
      <c r="E38" s="397" t="e">
        <f t="shared" si="0"/>
        <v>#REF!</v>
      </c>
    </row>
    <row r="39" spans="1:5" ht="28.5">
      <c r="A39" s="398" t="s">
        <v>240</v>
      </c>
      <c r="B39" s="399" t="s">
        <v>241</v>
      </c>
      <c r="C39" s="394">
        <f>SUM(C44+C51)</f>
        <v>323642.3999999999</v>
      </c>
      <c r="D39" s="394">
        <f>SUM(D44+D51)</f>
        <v>-14437</v>
      </c>
      <c r="E39" s="394">
        <f t="shared" si="0"/>
        <v>-4.460787585310208</v>
      </c>
    </row>
    <row r="40" spans="1:5" ht="15">
      <c r="A40" s="400" t="s">
        <v>242</v>
      </c>
      <c r="B40" s="401" t="s">
        <v>243</v>
      </c>
      <c r="C40" s="397">
        <f>SUM(C41+C44)</f>
        <v>-3304439.7</v>
      </c>
      <c r="D40" s="397">
        <f>SUM(D41+D44)</f>
        <v>-2380714.7</v>
      </c>
      <c r="E40" s="397">
        <f t="shared" si="0"/>
        <v>72.04594170684973</v>
      </c>
    </row>
    <row r="41" spans="1:5" ht="15">
      <c r="A41" s="400" t="s">
        <v>244</v>
      </c>
      <c r="B41" s="401" t="s">
        <v>245</v>
      </c>
      <c r="C41" s="397">
        <v>0</v>
      </c>
      <c r="D41" s="397">
        <v>0</v>
      </c>
      <c r="E41" s="397"/>
    </row>
    <row r="42" spans="1:5" ht="30">
      <c r="A42" s="400" t="s">
        <v>249</v>
      </c>
      <c r="B42" s="401" t="s">
        <v>250</v>
      </c>
      <c r="C42" s="397">
        <v>0</v>
      </c>
      <c r="D42" s="397">
        <v>0</v>
      </c>
      <c r="E42" s="397"/>
    </row>
    <row r="43" spans="1:5" ht="45">
      <c r="A43" s="400" t="s">
        <v>251</v>
      </c>
      <c r="B43" s="401" t="s">
        <v>252</v>
      </c>
      <c r="C43" s="397">
        <v>0</v>
      </c>
      <c r="D43" s="397">
        <v>0</v>
      </c>
      <c r="E43" s="397"/>
    </row>
    <row r="44" spans="1:5" ht="15">
      <c r="A44" s="400" t="s">
        <v>253</v>
      </c>
      <c r="B44" s="401" t="s">
        <v>254</v>
      </c>
      <c r="C44" s="397">
        <f>SUM(C45)</f>
        <v>-3304439.7</v>
      </c>
      <c r="D44" s="397">
        <f>SUM(D45)</f>
        <v>-2380714.7</v>
      </c>
      <c r="E44" s="397">
        <f t="shared" si="0"/>
        <v>72.04594170684973</v>
      </c>
    </row>
    <row r="45" spans="1:5" ht="15">
      <c r="A45" s="400" t="s">
        <v>255</v>
      </c>
      <c r="B45" s="401" t="s">
        <v>256</v>
      </c>
      <c r="C45" s="397">
        <f>SUM(C46)</f>
        <v>-3304439.7</v>
      </c>
      <c r="D45" s="397">
        <v>-2380714.7</v>
      </c>
      <c r="E45" s="397">
        <f t="shared" si="0"/>
        <v>72.04594170684973</v>
      </c>
    </row>
    <row r="46" spans="1:5" ht="30">
      <c r="A46" s="400" t="s">
        <v>257</v>
      </c>
      <c r="B46" s="401" t="s">
        <v>258</v>
      </c>
      <c r="C46" s="397">
        <v>-3304439.7</v>
      </c>
      <c r="D46" s="397">
        <v>-2380714.7</v>
      </c>
      <c r="E46" s="397">
        <f t="shared" si="0"/>
        <v>72.04594170684973</v>
      </c>
    </row>
    <row r="47" spans="1:5" ht="15">
      <c r="A47" s="400" t="s">
        <v>259</v>
      </c>
      <c r="B47" s="401" t="s">
        <v>260</v>
      </c>
      <c r="C47" s="397">
        <f>SUM(C51)</f>
        <v>3628082.1</v>
      </c>
      <c r="D47" s="397">
        <f>SUM(D51)</f>
        <v>2366277.7</v>
      </c>
      <c r="E47" s="397">
        <f t="shared" si="0"/>
        <v>65.22117291667684</v>
      </c>
    </row>
    <row r="48" spans="1:5" ht="15">
      <c r="A48" s="400" t="s">
        <v>261</v>
      </c>
      <c r="B48" s="401" t="s">
        <v>262</v>
      </c>
      <c r="C48" s="397">
        <v>0</v>
      </c>
      <c r="D48" s="397">
        <v>0</v>
      </c>
      <c r="E48" s="397"/>
    </row>
    <row r="49" spans="1:5" ht="30">
      <c r="A49" s="400" t="s">
        <v>263</v>
      </c>
      <c r="B49" s="401" t="s">
        <v>264</v>
      </c>
      <c r="C49" s="397">
        <v>0</v>
      </c>
      <c r="D49" s="397">
        <v>0</v>
      </c>
      <c r="E49" s="397"/>
    </row>
    <row r="50" spans="1:5" ht="45">
      <c r="A50" s="400" t="s">
        <v>265</v>
      </c>
      <c r="B50" s="401" t="s">
        <v>266</v>
      </c>
      <c r="C50" s="397">
        <v>0</v>
      </c>
      <c r="D50" s="397">
        <v>0</v>
      </c>
      <c r="E50" s="397"/>
    </row>
    <row r="51" spans="1:5" ht="15">
      <c r="A51" s="400" t="s">
        <v>267</v>
      </c>
      <c r="B51" s="401" t="s">
        <v>268</v>
      </c>
      <c r="C51" s="397">
        <f>SUM(C52)</f>
        <v>3628082.1</v>
      </c>
      <c r="D51" s="397">
        <f>SUM(D52)</f>
        <v>2366277.7</v>
      </c>
      <c r="E51" s="397">
        <f t="shared" si="0"/>
        <v>65.22117291667684</v>
      </c>
    </row>
    <row r="52" spans="1:5" ht="30">
      <c r="A52" s="400" t="s">
        <v>269</v>
      </c>
      <c r="B52" s="401" t="s">
        <v>270</v>
      </c>
      <c r="C52" s="397">
        <f>SUM(C53)</f>
        <v>3628082.1</v>
      </c>
      <c r="D52" s="397">
        <f>SUM(D53)</f>
        <v>2366277.7</v>
      </c>
      <c r="E52" s="397">
        <f t="shared" si="0"/>
        <v>65.22117291667684</v>
      </c>
    </row>
    <row r="53" spans="1:5" ht="30">
      <c r="A53" s="400" t="s">
        <v>271</v>
      </c>
      <c r="B53" s="401" t="s">
        <v>272</v>
      </c>
      <c r="C53" s="397">
        <v>3628082.1</v>
      </c>
      <c r="D53" s="397">
        <v>2366277.7</v>
      </c>
      <c r="E53" s="397">
        <f t="shared" si="0"/>
        <v>65.22117291667684</v>
      </c>
    </row>
    <row r="54" spans="1:5" ht="15">
      <c r="A54" s="400" t="s">
        <v>267</v>
      </c>
      <c r="B54" s="401" t="s">
        <v>273</v>
      </c>
      <c r="C54" s="397">
        <v>0</v>
      </c>
      <c r="D54" s="397">
        <v>0</v>
      </c>
      <c r="E54" s="397"/>
    </row>
    <row r="55" spans="1:5" ht="30">
      <c r="A55" s="400" t="s">
        <v>274</v>
      </c>
      <c r="B55" s="401" t="s">
        <v>275</v>
      </c>
      <c r="C55" s="397">
        <v>0</v>
      </c>
      <c r="D55" s="397">
        <v>0</v>
      </c>
      <c r="E55" s="397"/>
    </row>
    <row r="56" spans="1:5" ht="28.5">
      <c r="A56" s="392" t="s">
        <v>276</v>
      </c>
      <c r="B56" s="393" t="s">
        <v>277</v>
      </c>
      <c r="C56" s="394">
        <f>SUM(C8+C39)</f>
        <v>420789.5999999999</v>
      </c>
      <c r="D56" s="394">
        <f>SUM(D8+D39)</f>
        <v>-51937</v>
      </c>
      <c r="E56" s="394">
        <f t="shared" si="0"/>
        <v>-12.342748014684776</v>
      </c>
    </row>
    <row r="62" ht="15">
      <c r="A62" s="402"/>
    </row>
    <row r="63" ht="15">
      <c r="A63" s="402"/>
    </row>
  </sheetData>
  <sheetProtection/>
  <mergeCells count="6">
    <mergeCell ref="C5:C6"/>
    <mergeCell ref="D5:D6"/>
    <mergeCell ref="E5:E6"/>
    <mergeCell ref="A2:D3"/>
    <mergeCell ref="A5:A6"/>
    <mergeCell ref="B5:B6"/>
  </mergeCells>
  <printOptions/>
  <pageMargins left="0.5118110236220472" right="0.1968503937007874" top="0.31496062992125984" bottom="0.2362204724409449" header="0.31496062992125984" footer="0.1968503937007874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01"/>
  <sheetViews>
    <sheetView view="pageBreakPreview" zoomScale="90" zoomScaleSheetLayoutView="90" zoomScalePageLayoutView="0" workbookViewId="0" topLeftCell="A2">
      <selection activeCell="A8" sqref="A8:S8"/>
    </sheetView>
  </sheetViews>
  <sheetFormatPr defaultColWidth="9.140625" defaultRowHeight="12.75"/>
  <cols>
    <col min="1" max="1" width="4.8515625" style="564" customWidth="1"/>
    <col min="2" max="2" width="83.8515625" style="564" customWidth="1"/>
    <col min="3" max="3" width="9.57421875" style="564" customWidth="1"/>
    <col min="4" max="4" width="4.57421875" style="564" customWidth="1"/>
    <col min="5" max="5" width="5.00390625" style="564" customWidth="1"/>
    <col min="6" max="6" width="6.57421875" style="564" customWidth="1"/>
    <col min="7" max="7" width="5.8515625" style="564" customWidth="1"/>
    <col min="8" max="8" width="12.57421875" style="564" customWidth="1"/>
    <col min="9" max="9" width="11.28125" style="564" customWidth="1"/>
    <col min="10" max="10" width="13.28125" style="564" customWidth="1"/>
    <col min="11" max="11" width="13.00390625" style="564" customWidth="1"/>
    <col min="12" max="12" width="10.28125" style="564" customWidth="1"/>
    <col min="13" max="13" width="9.140625" style="564" customWidth="1"/>
    <col min="14" max="14" width="10.7109375" style="564" customWidth="1"/>
    <col min="15" max="15" width="11.8515625" style="564" bestFit="1" customWidth="1"/>
    <col min="16" max="16384" width="9.140625" style="564" customWidth="1"/>
  </cols>
  <sheetData>
    <row r="1" ht="6.75" customHeight="1" hidden="1"/>
    <row r="2" spans="1:19" s="446" customFormat="1" ht="47.25" customHeight="1">
      <c r="A2" s="626" t="s">
        <v>35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7"/>
      <c r="M2" s="627"/>
      <c r="N2" s="627"/>
      <c r="O2" s="627"/>
      <c r="P2" s="627"/>
      <c r="Q2" s="627"/>
      <c r="R2" s="627"/>
      <c r="S2" s="627"/>
    </row>
    <row r="3" spans="1:19" ht="21.75" customHeight="1" thickBot="1">
      <c r="A3" s="446"/>
      <c r="B3" s="446"/>
      <c r="C3" s="446"/>
      <c r="D3" s="446"/>
      <c r="E3" s="446"/>
      <c r="F3" s="446"/>
      <c r="G3" s="446"/>
      <c r="H3" s="446"/>
      <c r="I3" s="446"/>
      <c r="J3" s="625"/>
      <c r="K3" s="625"/>
      <c r="P3" s="446"/>
      <c r="R3" s="625" t="s">
        <v>796</v>
      </c>
      <c r="S3" s="625"/>
    </row>
    <row r="4" spans="1:19" ht="21" customHeight="1">
      <c r="A4" s="634" t="s">
        <v>797</v>
      </c>
      <c r="B4" s="637" t="s">
        <v>536</v>
      </c>
      <c r="C4" s="659" t="s">
        <v>569</v>
      </c>
      <c r="D4" s="640" t="s">
        <v>567</v>
      </c>
      <c r="E4" s="640" t="s">
        <v>798</v>
      </c>
      <c r="F4" s="640" t="s">
        <v>799</v>
      </c>
      <c r="G4" s="628" t="s">
        <v>800</v>
      </c>
      <c r="H4" s="634" t="s">
        <v>801</v>
      </c>
      <c r="I4" s="652" t="s">
        <v>802</v>
      </c>
      <c r="J4" s="653"/>
      <c r="K4" s="654"/>
      <c r="L4" s="622" t="s">
        <v>6</v>
      </c>
      <c r="M4" s="628" t="s">
        <v>803</v>
      </c>
      <c r="N4" s="629"/>
      <c r="O4" s="630"/>
      <c r="P4" s="622" t="s">
        <v>55</v>
      </c>
      <c r="Q4" s="628" t="s">
        <v>803</v>
      </c>
      <c r="R4" s="629"/>
      <c r="S4" s="630"/>
    </row>
    <row r="5" spans="1:19" ht="14.25" customHeight="1">
      <c r="A5" s="635"/>
      <c r="B5" s="638"/>
      <c r="C5" s="660"/>
      <c r="D5" s="641"/>
      <c r="E5" s="641"/>
      <c r="F5" s="643"/>
      <c r="G5" s="648"/>
      <c r="H5" s="650"/>
      <c r="I5" s="655" t="s">
        <v>803</v>
      </c>
      <c r="J5" s="656"/>
      <c r="K5" s="657"/>
      <c r="L5" s="623"/>
      <c r="M5" s="631"/>
      <c r="N5" s="632"/>
      <c r="O5" s="633"/>
      <c r="P5" s="623"/>
      <c r="Q5" s="631"/>
      <c r="R5" s="632"/>
      <c r="S5" s="633"/>
    </row>
    <row r="6" spans="1:19" ht="26.25" customHeight="1" thickBot="1">
      <c r="A6" s="636"/>
      <c r="B6" s="639"/>
      <c r="C6" s="661"/>
      <c r="D6" s="642"/>
      <c r="E6" s="642"/>
      <c r="F6" s="644"/>
      <c r="G6" s="649"/>
      <c r="H6" s="651"/>
      <c r="I6" s="457" t="s">
        <v>804</v>
      </c>
      <c r="J6" s="457" t="s">
        <v>805</v>
      </c>
      <c r="K6" s="458" t="s">
        <v>806</v>
      </c>
      <c r="L6" s="624"/>
      <c r="M6" s="457" t="s">
        <v>804</v>
      </c>
      <c r="N6" s="457" t="s">
        <v>805</v>
      </c>
      <c r="O6" s="458" t="s">
        <v>806</v>
      </c>
      <c r="P6" s="624"/>
      <c r="Q6" s="457" t="s">
        <v>804</v>
      </c>
      <c r="R6" s="457" t="s">
        <v>805</v>
      </c>
      <c r="S6" s="458" t="s">
        <v>806</v>
      </c>
    </row>
    <row r="7" spans="1:19" ht="12.75">
      <c r="A7" s="462">
        <v>1</v>
      </c>
      <c r="B7" s="463">
        <v>2</v>
      </c>
      <c r="C7" s="464">
        <v>3</v>
      </c>
      <c r="D7" s="465">
        <v>4</v>
      </c>
      <c r="E7" s="465">
        <v>5</v>
      </c>
      <c r="F7" s="465">
        <v>6</v>
      </c>
      <c r="G7" s="466">
        <v>7</v>
      </c>
      <c r="H7" s="483">
        <v>8</v>
      </c>
      <c r="I7" s="484">
        <v>9</v>
      </c>
      <c r="J7" s="484">
        <v>10</v>
      </c>
      <c r="K7" s="485">
        <v>11</v>
      </c>
      <c r="L7" s="484">
        <v>12</v>
      </c>
      <c r="M7" s="485">
        <v>13</v>
      </c>
      <c r="N7" s="484">
        <v>14</v>
      </c>
      <c r="O7" s="485">
        <v>15</v>
      </c>
      <c r="P7" s="484">
        <v>16</v>
      </c>
      <c r="Q7" s="485">
        <v>17</v>
      </c>
      <c r="R7" s="484">
        <v>18</v>
      </c>
      <c r="S7" s="484">
        <v>19</v>
      </c>
    </row>
    <row r="8" spans="1:19" ht="21.75" customHeight="1">
      <c r="A8" s="658" t="s">
        <v>807</v>
      </c>
      <c r="B8" s="658"/>
      <c r="C8" s="658"/>
      <c r="D8" s="658"/>
      <c r="E8" s="658"/>
      <c r="F8" s="658"/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</row>
    <row r="9" spans="1:19" ht="32.25" customHeight="1">
      <c r="A9" s="559">
        <v>1</v>
      </c>
      <c r="B9" s="467" t="s">
        <v>749</v>
      </c>
      <c r="C9" s="468"/>
      <c r="D9" s="469"/>
      <c r="E9" s="469"/>
      <c r="F9" s="469"/>
      <c r="G9" s="469"/>
      <c r="H9" s="470">
        <f aca="true" t="shared" si="0" ref="H9:O9">SUM(H10+H12+H14)</f>
        <v>25872.8</v>
      </c>
      <c r="I9" s="470">
        <f t="shared" si="0"/>
        <v>0</v>
      </c>
      <c r="J9" s="470">
        <f t="shared" si="0"/>
        <v>21789.5</v>
      </c>
      <c r="K9" s="470">
        <f t="shared" si="0"/>
        <v>4083.3</v>
      </c>
      <c r="L9" s="470">
        <f t="shared" si="0"/>
        <v>25825.7</v>
      </c>
      <c r="M9" s="470">
        <f t="shared" si="0"/>
        <v>0</v>
      </c>
      <c r="N9" s="470">
        <f t="shared" si="0"/>
        <v>21789.5</v>
      </c>
      <c r="O9" s="470">
        <f t="shared" si="0"/>
        <v>4036.2</v>
      </c>
      <c r="P9" s="565">
        <f>L9*100/H9</f>
        <v>99.81795553631613</v>
      </c>
      <c r="Q9" s="565"/>
      <c r="R9" s="565">
        <f>N9*100/J9</f>
        <v>100</v>
      </c>
      <c r="S9" s="565">
        <f>O9*100/K9</f>
        <v>98.84652119609139</v>
      </c>
    </row>
    <row r="10" spans="1:19" ht="36" customHeight="1">
      <c r="A10" s="560" t="s">
        <v>808</v>
      </c>
      <c r="B10" s="467" t="s">
        <v>809</v>
      </c>
      <c r="C10" s="471"/>
      <c r="D10" s="447"/>
      <c r="E10" s="447"/>
      <c r="F10" s="447"/>
      <c r="G10" s="447"/>
      <c r="H10" s="448">
        <f aca="true" t="shared" si="1" ref="H10:H19">SUM(I10:K10)</f>
        <v>13356.2</v>
      </c>
      <c r="I10" s="448"/>
      <c r="J10" s="448">
        <f>SUM(J11)</f>
        <v>12166.2</v>
      </c>
      <c r="K10" s="448">
        <f>SUM(K11)</f>
        <v>1190</v>
      </c>
      <c r="L10" s="448">
        <f>SUM(M10:O10)</f>
        <v>13356.2</v>
      </c>
      <c r="M10" s="448"/>
      <c r="N10" s="448">
        <f>SUM(N11)</f>
        <v>12166.2</v>
      </c>
      <c r="O10" s="448">
        <f>SUM(O11)</f>
        <v>1190</v>
      </c>
      <c r="P10" s="565">
        <f aca="true" t="shared" si="2" ref="P10:P74">L10*100/H10</f>
        <v>100</v>
      </c>
      <c r="Q10" s="565"/>
      <c r="R10" s="565">
        <f aca="true" t="shared" si="3" ref="R10:R74">N10*100/J10</f>
        <v>100</v>
      </c>
      <c r="S10" s="565">
        <f aca="true" t="shared" si="4" ref="S10:S70">O10*100/K10</f>
        <v>100</v>
      </c>
    </row>
    <row r="11" spans="1:19" ht="21" customHeight="1">
      <c r="A11" s="560"/>
      <c r="B11" s="472" t="s">
        <v>321</v>
      </c>
      <c r="C11" s="473">
        <v>5222701</v>
      </c>
      <c r="D11" s="449" t="s">
        <v>373</v>
      </c>
      <c r="E11" s="449" t="s">
        <v>466</v>
      </c>
      <c r="F11" s="449" t="s">
        <v>646</v>
      </c>
      <c r="G11" s="449" t="s">
        <v>597</v>
      </c>
      <c r="H11" s="451">
        <f t="shared" si="1"/>
        <v>13356.2</v>
      </c>
      <c r="I11" s="451"/>
      <c r="J11" s="451">
        <v>12166.2</v>
      </c>
      <c r="K11" s="451">
        <v>1190</v>
      </c>
      <c r="L11" s="451">
        <f>SUM(M11:O11)</f>
        <v>13356.2</v>
      </c>
      <c r="M11" s="451"/>
      <c r="N11" s="451">
        <v>12166.2</v>
      </c>
      <c r="O11" s="451">
        <v>1190</v>
      </c>
      <c r="P11" s="565">
        <f t="shared" si="2"/>
        <v>100</v>
      </c>
      <c r="Q11" s="565"/>
      <c r="R11" s="565">
        <f t="shared" si="3"/>
        <v>100</v>
      </c>
      <c r="S11" s="565">
        <f t="shared" si="4"/>
        <v>100</v>
      </c>
    </row>
    <row r="12" spans="1:19" ht="45.75" customHeight="1">
      <c r="A12" s="560" t="s">
        <v>810</v>
      </c>
      <c r="B12" s="467" t="s">
        <v>811</v>
      </c>
      <c r="C12" s="473"/>
      <c r="D12" s="450"/>
      <c r="E12" s="450"/>
      <c r="F12" s="450"/>
      <c r="G12" s="450"/>
      <c r="H12" s="448">
        <f t="shared" si="1"/>
        <v>9623.3</v>
      </c>
      <c r="I12" s="448"/>
      <c r="J12" s="448">
        <f>SUM(J13)</f>
        <v>9623.3</v>
      </c>
      <c r="K12" s="448">
        <f>SUM(K13)</f>
        <v>0</v>
      </c>
      <c r="L12" s="448">
        <f>SUM(M12:O12)</f>
        <v>9623.3</v>
      </c>
      <c r="M12" s="448"/>
      <c r="N12" s="448">
        <f>SUM(N13)</f>
        <v>9623.3</v>
      </c>
      <c r="O12" s="448">
        <f>SUM(O13)</f>
        <v>0</v>
      </c>
      <c r="P12" s="565">
        <f t="shared" si="2"/>
        <v>100</v>
      </c>
      <c r="Q12" s="565"/>
      <c r="R12" s="565">
        <f t="shared" si="3"/>
        <v>100</v>
      </c>
      <c r="S12" s="565"/>
    </row>
    <row r="13" spans="1:19" ht="18" customHeight="1">
      <c r="A13" s="561"/>
      <c r="B13" s="472" t="s">
        <v>321</v>
      </c>
      <c r="C13" s="473">
        <v>5222705</v>
      </c>
      <c r="D13" s="449" t="s">
        <v>373</v>
      </c>
      <c r="E13" s="449" t="s">
        <v>466</v>
      </c>
      <c r="F13" s="449" t="s">
        <v>646</v>
      </c>
      <c r="G13" s="449" t="s">
        <v>597</v>
      </c>
      <c r="H13" s="451">
        <f t="shared" si="1"/>
        <v>9623.3</v>
      </c>
      <c r="I13" s="451"/>
      <c r="J13" s="451">
        <v>9623.3</v>
      </c>
      <c r="K13" s="451"/>
      <c r="L13" s="451">
        <f>SUM(M13:O13)</f>
        <v>9623.3</v>
      </c>
      <c r="M13" s="451"/>
      <c r="N13" s="451">
        <v>9623.3</v>
      </c>
      <c r="O13" s="451"/>
      <c r="P13" s="565">
        <f t="shared" si="2"/>
        <v>100</v>
      </c>
      <c r="Q13" s="565"/>
      <c r="R13" s="565">
        <f t="shared" si="3"/>
        <v>100</v>
      </c>
      <c r="S13" s="565"/>
    </row>
    <row r="14" spans="1:19" ht="22.5" customHeight="1">
      <c r="A14" s="560" t="s">
        <v>812</v>
      </c>
      <c r="B14" s="467" t="s">
        <v>667</v>
      </c>
      <c r="C14" s="473"/>
      <c r="D14" s="449"/>
      <c r="E14" s="449"/>
      <c r="F14" s="449"/>
      <c r="G14" s="449"/>
      <c r="H14" s="448">
        <f aca="true" t="shared" si="5" ref="H14:O14">SUM(H15)</f>
        <v>2893.3</v>
      </c>
      <c r="I14" s="448">
        <f t="shared" si="5"/>
        <v>0</v>
      </c>
      <c r="J14" s="448">
        <f t="shared" si="5"/>
        <v>0</v>
      </c>
      <c r="K14" s="448">
        <f t="shared" si="5"/>
        <v>2893.3</v>
      </c>
      <c r="L14" s="448">
        <f t="shared" si="5"/>
        <v>2846.2</v>
      </c>
      <c r="M14" s="448">
        <f t="shared" si="5"/>
        <v>0</v>
      </c>
      <c r="N14" s="448">
        <f t="shared" si="5"/>
        <v>0</v>
      </c>
      <c r="O14" s="448">
        <f t="shared" si="5"/>
        <v>2846.2</v>
      </c>
      <c r="P14" s="565">
        <f t="shared" si="2"/>
        <v>98.37210106107213</v>
      </c>
      <c r="Q14" s="565"/>
      <c r="R14" s="565"/>
      <c r="S14" s="565">
        <f t="shared" si="4"/>
        <v>98.37210106107213</v>
      </c>
    </row>
    <row r="15" spans="1:19" ht="18.75" customHeight="1">
      <c r="A15" s="560"/>
      <c r="B15" s="472" t="s">
        <v>323</v>
      </c>
      <c r="C15" s="473">
        <v>5222706</v>
      </c>
      <c r="D15" s="449" t="s">
        <v>373</v>
      </c>
      <c r="E15" s="449" t="s">
        <v>468</v>
      </c>
      <c r="F15" s="449" t="s">
        <v>646</v>
      </c>
      <c r="G15" s="449" t="s">
        <v>597</v>
      </c>
      <c r="H15" s="451">
        <f>SUM(I15:K15)</f>
        <v>2893.3</v>
      </c>
      <c r="I15" s="451"/>
      <c r="J15" s="451"/>
      <c r="K15" s="451">
        <v>2893.3</v>
      </c>
      <c r="L15" s="451">
        <f>SUM(M15:O15)</f>
        <v>2846.2</v>
      </c>
      <c r="M15" s="451"/>
      <c r="N15" s="451"/>
      <c r="O15" s="451">
        <v>2846.2</v>
      </c>
      <c r="P15" s="565">
        <f t="shared" si="2"/>
        <v>98.37210106107213</v>
      </c>
      <c r="Q15" s="565"/>
      <c r="R15" s="565"/>
      <c r="S15" s="565">
        <f t="shared" si="4"/>
        <v>98.37210106107213</v>
      </c>
    </row>
    <row r="16" spans="1:19" ht="33.75" customHeight="1">
      <c r="A16" s="560" t="s">
        <v>813</v>
      </c>
      <c r="B16" s="474" t="s">
        <v>814</v>
      </c>
      <c r="C16" s="475"/>
      <c r="D16" s="452"/>
      <c r="E16" s="452"/>
      <c r="F16" s="452"/>
      <c r="G16" s="452"/>
      <c r="H16" s="454">
        <f t="shared" si="1"/>
        <v>52207.5</v>
      </c>
      <c r="I16" s="454"/>
      <c r="J16" s="454">
        <f>SUM(J17)</f>
        <v>49596.4</v>
      </c>
      <c r="K16" s="454">
        <f>SUM(K17)</f>
        <v>2611.1</v>
      </c>
      <c r="L16" s="454">
        <f>SUM(M16:O16)</f>
        <v>52078.6</v>
      </c>
      <c r="M16" s="454"/>
      <c r="N16" s="454">
        <f>SUM(N17)</f>
        <v>49533.4</v>
      </c>
      <c r="O16" s="454">
        <f>SUM(O17)</f>
        <v>2545.2000000000003</v>
      </c>
      <c r="P16" s="565">
        <f t="shared" si="2"/>
        <v>99.75310060815016</v>
      </c>
      <c r="Q16" s="565"/>
      <c r="R16" s="565">
        <f t="shared" si="3"/>
        <v>99.87297465138599</v>
      </c>
      <c r="S16" s="565">
        <f t="shared" si="4"/>
        <v>97.47615947301905</v>
      </c>
    </row>
    <row r="17" spans="1:19" ht="20.25" customHeight="1">
      <c r="A17" s="560" t="s">
        <v>815</v>
      </c>
      <c r="B17" s="474" t="s">
        <v>817</v>
      </c>
      <c r="C17" s="475"/>
      <c r="D17" s="452"/>
      <c r="E17" s="452"/>
      <c r="F17" s="452"/>
      <c r="G17" s="452"/>
      <c r="H17" s="454">
        <f t="shared" si="1"/>
        <v>52207.5</v>
      </c>
      <c r="I17" s="454"/>
      <c r="J17" s="454">
        <f>SUM(J18:J19)</f>
        <v>49596.4</v>
      </c>
      <c r="K17" s="454">
        <f>SUM(K18:K19)</f>
        <v>2611.1</v>
      </c>
      <c r="L17" s="454">
        <f>SUM(M17:O17)</f>
        <v>52078.6</v>
      </c>
      <c r="M17" s="454"/>
      <c r="N17" s="454">
        <f>SUM(N18:N19)</f>
        <v>49533.4</v>
      </c>
      <c r="O17" s="454">
        <f>SUM(O18:O19)</f>
        <v>2545.2000000000003</v>
      </c>
      <c r="P17" s="565">
        <f t="shared" si="2"/>
        <v>99.75310060815016</v>
      </c>
      <c r="Q17" s="565"/>
      <c r="R17" s="565">
        <f t="shared" si="3"/>
        <v>99.87297465138599</v>
      </c>
      <c r="S17" s="565">
        <f t="shared" si="4"/>
        <v>97.47615947301905</v>
      </c>
    </row>
    <row r="18" spans="1:19" ht="20.25" customHeight="1">
      <c r="A18" s="562"/>
      <c r="B18" s="472" t="s">
        <v>328</v>
      </c>
      <c r="C18" s="473">
        <v>5226105</v>
      </c>
      <c r="D18" s="453" t="s">
        <v>373</v>
      </c>
      <c r="E18" s="449" t="s">
        <v>469</v>
      </c>
      <c r="F18" s="449" t="s">
        <v>646</v>
      </c>
      <c r="G18" s="449" t="s">
        <v>597</v>
      </c>
      <c r="H18" s="455">
        <f t="shared" si="1"/>
        <v>1684.9</v>
      </c>
      <c r="I18" s="454"/>
      <c r="J18" s="455">
        <v>1599.9</v>
      </c>
      <c r="K18" s="455">
        <v>85</v>
      </c>
      <c r="L18" s="455">
        <f>SUM(M18:O18)</f>
        <v>1664.5</v>
      </c>
      <c r="M18" s="454"/>
      <c r="N18" s="455">
        <v>1592.6</v>
      </c>
      <c r="O18" s="455">
        <v>71.9</v>
      </c>
      <c r="P18" s="565">
        <f t="shared" si="2"/>
        <v>98.78924565256098</v>
      </c>
      <c r="Q18" s="565"/>
      <c r="R18" s="565">
        <f t="shared" si="3"/>
        <v>99.54372148259266</v>
      </c>
      <c r="S18" s="565">
        <f t="shared" si="4"/>
        <v>84.58823529411765</v>
      </c>
    </row>
    <row r="19" spans="1:19" ht="20.25" customHeight="1">
      <c r="A19" s="562"/>
      <c r="B19" s="472" t="s">
        <v>328</v>
      </c>
      <c r="C19" s="473">
        <v>5226105</v>
      </c>
      <c r="D19" s="453" t="s">
        <v>373</v>
      </c>
      <c r="E19" s="449" t="s">
        <v>469</v>
      </c>
      <c r="F19" s="449" t="s">
        <v>603</v>
      </c>
      <c r="G19" s="449" t="s">
        <v>597</v>
      </c>
      <c r="H19" s="455">
        <f t="shared" si="1"/>
        <v>50522.6</v>
      </c>
      <c r="I19" s="454"/>
      <c r="J19" s="455">
        <v>47996.5</v>
      </c>
      <c r="K19" s="455">
        <v>2526.1</v>
      </c>
      <c r="L19" s="455">
        <f>SUM(M19:O19)</f>
        <v>50414.100000000006</v>
      </c>
      <c r="M19" s="454"/>
      <c r="N19" s="455">
        <v>47940.8</v>
      </c>
      <c r="O19" s="455">
        <v>2473.3</v>
      </c>
      <c r="P19" s="565">
        <f t="shared" si="2"/>
        <v>99.78524462319835</v>
      </c>
      <c r="Q19" s="565"/>
      <c r="R19" s="565">
        <f t="shared" si="3"/>
        <v>99.88394987134478</v>
      </c>
      <c r="S19" s="565">
        <f t="shared" si="4"/>
        <v>97.90982146391673</v>
      </c>
    </row>
    <row r="20" spans="1:19" ht="45.75" customHeight="1">
      <c r="A20" s="560" t="s">
        <v>818</v>
      </c>
      <c r="B20" s="474" t="s">
        <v>124</v>
      </c>
      <c r="C20" s="473"/>
      <c r="D20" s="453"/>
      <c r="E20" s="449"/>
      <c r="F20" s="449"/>
      <c r="G20" s="449"/>
      <c r="H20" s="454">
        <f>SUM(H21)</f>
        <v>35182.7</v>
      </c>
      <c r="I20" s="454"/>
      <c r="J20" s="454">
        <f>SUM(J21)</f>
        <v>31646.7</v>
      </c>
      <c r="K20" s="454">
        <f>SUM(K21)</f>
        <v>3536</v>
      </c>
      <c r="L20" s="454">
        <f>SUM(L21)</f>
        <v>31703.8</v>
      </c>
      <c r="M20" s="454"/>
      <c r="N20" s="454">
        <f>SUM(N21)</f>
        <v>28481.8</v>
      </c>
      <c r="O20" s="454">
        <f>SUM(O21)</f>
        <v>3222</v>
      </c>
      <c r="P20" s="565">
        <f t="shared" si="2"/>
        <v>90.11190158799639</v>
      </c>
      <c r="Q20" s="565"/>
      <c r="R20" s="565">
        <f t="shared" si="3"/>
        <v>89.99927322596037</v>
      </c>
      <c r="S20" s="565">
        <f t="shared" si="4"/>
        <v>91.11990950226244</v>
      </c>
    </row>
    <row r="21" spans="1:19" ht="19.5" customHeight="1">
      <c r="A21" s="562"/>
      <c r="B21" s="472" t="s">
        <v>323</v>
      </c>
      <c r="C21" s="473">
        <v>5222100</v>
      </c>
      <c r="D21" s="449" t="s">
        <v>373</v>
      </c>
      <c r="E21" s="449" t="s">
        <v>468</v>
      </c>
      <c r="F21" s="449" t="s">
        <v>646</v>
      </c>
      <c r="G21" s="449" t="s">
        <v>597</v>
      </c>
      <c r="H21" s="455">
        <f>SUM(I21:K21)</f>
        <v>35182.7</v>
      </c>
      <c r="I21" s="455"/>
      <c r="J21" s="455">
        <v>31646.7</v>
      </c>
      <c r="K21" s="455">
        <v>3536</v>
      </c>
      <c r="L21" s="455">
        <f>SUM(M21:O21)</f>
        <v>31703.8</v>
      </c>
      <c r="M21" s="455"/>
      <c r="N21" s="455">
        <v>28481.8</v>
      </c>
      <c r="O21" s="455">
        <v>3222</v>
      </c>
      <c r="P21" s="565">
        <f t="shared" si="2"/>
        <v>90.11190158799639</v>
      </c>
      <c r="Q21" s="565"/>
      <c r="R21" s="565">
        <f t="shared" si="3"/>
        <v>89.99927322596037</v>
      </c>
      <c r="S21" s="565">
        <f t="shared" si="4"/>
        <v>91.11990950226244</v>
      </c>
    </row>
    <row r="22" spans="1:19" ht="46.5" customHeight="1">
      <c r="A22" s="560" t="s">
        <v>819</v>
      </c>
      <c r="B22" s="474" t="s">
        <v>820</v>
      </c>
      <c r="C22" s="473"/>
      <c r="D22" s="453"/>
      <c r="E22" s="449"/>
      <c r="F22" s="449"/>
      <c r="G22" s="449"/>
      <c r="H22" s="454">
        <f>SUM(H23:H24)</f>
        <v>26714.9</v>
      </c>
      <c r="I22" s="454"/>
      <c r="J22" s="454">
        <f>SUM(J23:J24)</f>
        <v>26601.2</v>
      </c>
      <c r="K22" s="454">
        <f>SUM(K23:K24)</f>
        <v>113.7</v>
      </c>
      <c r="L22" s="454">
        <f>SUM(L23:L24)</f>
        <v>21365.6</v>
      </c>
      <c r="M22" s="454"/>
      <c r="N22" s="454">
        <f>SUM(N23:N24)</f>
        <v>21365.6</v>
      </c>
      <c r="O22" s="454">
        <f>SUM(O23:O24)</f>
        <v>0</v>
      </c>
      <c r="P22" s="565">
        <f t="shared" si="2"/>
        <v>79.97634278997862</v>
      </c>
      <c r="Q22" s="565"/>
      <c r="R22" s="565">
        <f t="shared" si="3"/>
        <v>80.31818113468564</v>
      </c>
      <c r="S22" s="565">
        <f t="shared" si="4"/>
        <v>0</v>
      </c>
    </row>
    <row r="23" spans="1:19" ht="19.5" customHeight="1">
      <c r="A23" s="562"/>
      <c r="B23" s="472" t="s">
        <v>323</v>
      </c>
      <c r="C23" s="473">
        <v>5222100</v>
      </c>
      <c r="D23" s="449" t="s">
        <v>373</v>
      </c>
      <c r="E23" s="449" t="s">
        <v>468</v>
      </c>
      <c r="F23" s="449" t="s">
        <v>646</v>
      </c>
      <c r="G23" s="449" t="s">
        <v>597</v>
      </c>
      <c r="H23" s="455">
        <f>SUM(I23:K23)</f>
        <v>21458.7</v>
      </c>
      <c r="I23" s="455"/>
      <c r="J23" s="455">
        <v>21345</v>
      </c>
      <c r="K23" s="455">
        <v>113.7</v>
      </c>
      <c r="L23" s="455">
        <f>SUM(M23:O23)</f>
        <v>19185</v>
      </c>
      <c r="M23" s="455"/>
      <c r="N23" s="455">
        <v>19185</v>
      </c>
      <c r="O23" s="455"/>
      <c r="P23" s="565">
        <f t="shared" si="2"/>
        <v>89.40429755763397</v>
      </c>
      <c r="Q23" s="565"/>
      <c r="R23" s="565">
        <f t="shared" si="3"/>
        <v>89.8805340829234</v>
      </c>
      <c r="S23" s="565">
        <f t="shared" si="4"/>
        <v>0</v>
      </c>
    </row>
    <row r="24" spans="1:19" ht="16.5" customHeight="1">
      <c r="A24" s="562"/>
      <c r="B24" s="472" t="s">
        <v>323</v>
      </c>
      <c r="C24" s="473">
        <v>5222100</v>
      </c>
      <c r="D24" s="449" t="s">
        <v>373</v>
      </c>
      <c r="E24" s="449" t="s">
        <v>468</v>
      </c>
      <c r="F24" s="449" t="s">
        <v>641</v>
      </c>
      <c r="G24" s="449" t="s">
        <v>597</v>
      </c>
      <c r="H24" s="455">
        <f>SUM(I24:K24)</f>
        <v>5256.2</v>
      </c>
      <c r="I24" s="455"/>
      <c r="J24" s="455">
        <v>5256.2</v>
      </c>
      <c r="K24" s="455">
        <v>0</v>
      </c>
      <c r="L24" s="455">
        <f>SUM(M24:O24)</f>
        <v>2180.6</v>
      </c>
      <c r="M24" s="455"/>
      <c r="N24" s="455">
        <v>2180.6</v>
      </c>
      <c r="O24" s="455"/>
      <c r="P24" s="565">
        <f t="shared" si="2"/>
        <v>41.48624481564629</v>
      </c>
      <c r="Q24" s="565"/>
      <c r="R24" s="565">
        <f t="shared" si="3"/>
        <v>41.48624481564629</v>
      </c>
      <c r="S24" s="565"/>
    </row>
    <row r="25" spans="1:19" ht="44.25" customHeight="1">
      <c r="A25" s="560" t="s">
        <v>821</v>
      </c>
      <c r="B25" s="474" t="s">
        <v>679</v>
      </c>
      <c r="C25" s="473"/>
      <c r="D25" s="449"/>
      <c r="E25" s="449"/>
      <c r="F25" s="449"/>
      <c r="G25" s="449"/>
      <c r="H25" s="454">
        <f>SUM(I25:K25)</f>
        <v>93564.5</v>
      </c>
      <c r="I25" s="454"/>
      <c r="J25" s="454">
        <f>SUM(J26)</f>
        <v>93290.9</v>
      </c>
      <c r="K25" s="454">
        <f>SUM(K26)</f>
        <v>273.6</v>
      </c>
      <c r="L25" s="454">
        <f>SUM(M25:O25)</f>
        <v>19513.6</v>
      </c>
      <c r="M25" s="454"/>
      <c r="N25" s="454">
        <f>SUM(N26)</f>
        <v>19411.3</v>
      </c>
      <c r="O25" s="454">
        <f>SUM(O26)</f>
        <v>102.3</v>
      </c>
      <c r="P25" s="565">
        <f t="shared" si="2"/>
        <v>20.85577329008331</v>
      </c>
      <c r="Q25" s="565"/>
      <c r="R25" s="565">
        <f t="shared" si="3"/>
        <v>20.807281310395762</v>
      </c>
      <c r="S25" s="565">
        <f t="shared" si="4"/>
        <v>37.39035087719298</v>
      </c>
    </row>
    <row r="26" spans="1:19" ht="17.25" customHeight="1">
      <c r="A26" s="562"/>
      <c r="B26" s="472" t="s">
        <v>332</v>
      </c>
      <c r="C26" s="473">
        <v>5224400</v>
      </c>
      <c r="D26" s="449" t="s">
        <v>378</v>
      </c>
      <c r="E26" s="449" t="s">
        <v>466</v>
      </c>
      <c r="F26" s="449" t="s">
        <v>646</v>
      </c>
      <c r="G26" s="449" t="s">
        <v>597</v>
      </c>
      <c r="H26" s="455">
        <f>SUM(I26:K26)</f>
        <v>93564.5</v>
      </c>
      <c r="I26" s="455"/>
      <c r="J26" s="455">
        <v>93290.9</v>
      </c>
      <c r="K26" s="455">
        <v>273.6</v>
      </c>
      <c r="L26" s="455">
        <f>SUM(M26:O26)</f>
        <v>19513.6</v>
      </c>
      <c r="M26" s="455"/>
      <c r="N26" s="455">
        <v>19411.3</v>
      </c>
      <c r="O26" s="455">
        <v>102.3</v>
      </c>
      <c r="P26" s="565">
        <f t="shared" si="2"/>
        <v>20.85577329008331</v>
      </c>
      <c r="Q26" s="565"/>
      <c r="R26" s="565">
        <f t="shared" si="3"/>
        <v>20.807281310395762</v>
      </c>
      <c r="S26" s="565">
        <f t="shared" si="4"/>
        <v>37.39035087719298</v>
      </c>
    </row>
    <row r="27" spans="1:19" ht="20.25" customHeight="1">
      <c r="A27" s="560" t="s">
        <v>822</v>
      </c>
      <c r="B27" s="474" t="s">
        <v>823</v>
      </c>
      <c r="C27" s="476"/>
      <c r="D27" s="450"/>
      <c r="E27" s="450"/>
      <c r="F27" s="450"/>
      <c r="G27" s="450"/>
      <c r="H27" s="454">
        <f>SUM(H28+H36+H31)</f>
        <v>61826.899999999994</v>
      </c>
      <c r="I27" s="454"/>
      <c r="J27" s="454">
        <f>SUM(J28+J36+J31)</f>
        <v>60026.899999999994</v>
      </c>
      <c r="K27" s="454">
        <f>SUM(K28+K36)</f>
        <v>1800</v>
      </c>
      <c r="L27" s="454">
        <f>SUM(L28+L36+L31)</f>
        <v>14020.5</v>
      </c>
      <c r="M27" s="454"/>
      <c r="N27" s="454">
        <f>SUM(N28+N36+N31)</f>
        <v>13728.699999999999</v>
      </c>
      <c r="O27" s="454">
        <f>SUM(O28+O36)</f>
        <v>291.8</v>
      </c>
      <c r="P27" s="565">
        <f t="shared" si="2"/>
        <v>22.67702246109703</v>
      </c>
      <c r="Q27" s="565"/>
      <c r="R27" s="565">
        <f t="shared" si="3"/>
        <v>22.870912874061464</v>
      </c>
      <c r="S27" s="565">
        <f t="shared" si="4"/>
        <v>16.211111111111112</v>
      </c>
    </row>
    <row r="28" spans="1:19" ht="32.25" customHeight="1">
      <c r="A28" s="560" t="s">
        <v>824</v>
      </c>
      <c r="B28" s="474" t="s">
        <v>678</v>
      </c>
      <c r="C28" s="476"/>
      <c r="D28" s="450"/>
      <c r="E28" s="450"/>
      <c r="F28" s="450"/>
      <c r="G28" s="450"/>
      <c r="H28" s="454">
        <f aca="true" t="shared" si="6" ref="H28:H48">SUM(I28:K28)</f>
        <v>31626</v>
      </c>
      <c r="I28" s="454"/>
      <c r="J28" s="454">
        <f>SUM(J29:J30)</f>
        <v>29826</v>
      </c>
      <c r="K28" s="454">
        <f>SUM(K29)</f>
        <v>1800</v>
      </c>
      <c r="L28" s="454">
        <f aca="true" t="shared" si="7" ref="L28:L48">SUM(M28:O28)</f>
        <v>584.6</v>
      </c>
      <c r="M28" s="454"/>
      <c r="N28" s="454">
        <f>SUM(N29)</f>
        <v>292.8</v>
      </c>
      <c r="O28" s="454">
        <f>SUM(O29)</f>
        <v>291.8</v>
      </c>
      <c r="P28" s="565">
        <f t="shared" si="2"/>
        <v>1.8484790994751155</v>
      </c>
      <c r="Q28" s="565"/>
      <c r="R28" s="565">
        <f t="shared" si="3"/>
        <v>0.9816938241802454</v>
      </c>
      <c r="S28" s="565">
        <f t="shared" si="4"/>
        <v>16.211111111111112</v>
      </c>
    </row>
    <row r="29" spans="1:19" ht="15.75" customHeight="1">
      <c r="A29" s="562"/>
      <c r="B29" s="472" t="s">
        <v>332</v>
      </c>
      <c r="C29" s="473">
        <v>5225603</v>
      </c>
      <c r="D29" s="449" t="s">
        <v>378</v>
      </c>
      <c r="E29" s="449" t="s">
        <v>466</v>
      </c>
      <c r="F29" s="449" t="s">
        <v>646</v>
      </c>
      <c r="G29" s="449" t="s">
        <v>597</v>
      </c>
      <c r="H29" s="455">
        <f t="shared" si="6"/>
        <v>28884.8</v>
      </c>
      <c r="I29" s="455"/>
      <c r="J29" s="455">
        <v>27084.8</v>
      </c>
      <c r="K29" s="455">
        <v>1800</v>
      </c>
      <c r="L29" s="455">
        <f t="shared" si="7"/>
        <v>584.6</v>
      </c>
      <c r="M29" s="455"/>
      <c r="N29" s="455">
        <v>292.8</v>
      </c>
      <c r="O29" s="455">
        <v>291.8</v>
      </c>
      <c r="P29" s="565">
        <f t="shared" si="2"/>
        <v>2.02390184456877</v>
      </c>
      <c r="Q29" s="565"/>
      <c r="R29" s="565">
        <f t="shared" si="3"/>
        <v>1.0810491493383743</v>
      </c>
      <c r="S29" s="565">
        <f t="shared" si="4"/>
        <v>16.211111111111112</v>
      </c>
    </row>
    <row r="30" spans="1:19" ht="15.75" customHeight="1">
      <c r="A30" s="562"/>
      <c r="B30" s="472" t="s">
        <v>341</v>
      </c>
      <c r="C30" s="473">
        <v>5225603</v>
      </c>
      <c r="D30" s="449" t="s">
        <v>378</v>
      </c>
      <c r="E30" s="449" t="s">
        <v>468</v>
      </c>
      <c r="F30" s="449" t="s">
        <v>646</v>
      </c>
      <c r="G30" s="449" t="s">
        <v>597</v>
      </c>
      <c r="H30" s="455">
        <f t="shared" si="6"/>
        <v>2741.2</v>
      </c>
      <c r="I30" s="455"/>
      <c r="J30" s="455">
        <v>2741.2</v>
      </c>
      <c r="K30" s="455"/>
      <c r="L30" s="455"/>
      <c r="M30" s="455"/>
      <c r="N30" s="455"/>
      <c r="O30" s="455"/>
      <c r="P30" s="565"/>
      <c r="Q30" s="565"/>
      <c r="R30" s="565"/>
      <c r="S30" s="565"/>
    </row>
    <row r="31" spans="1:19" ht="27.75" customHeight="1">
      <c r="A31" s="560" t="s">
        <v>825</v>
      </c>
      <c r="B31" s="456" t="s">
        <v>677</v>
      </c>
      <c r="C31" s="473"/>
      <c r="D31" s="449"/>
      <c r="E31" s="449"/>
      <c r="F31" s="449"/>
      <c r="G31" s="449"/>
      <c r="H31" s="454">
        <f t="shared" si="6"/>
        <v>27560.8</v>
      </c>
      <c r="I31" s="454"/>
      <c r="J31" s="454">
        <f>SUM(J32:J35)</f>
        <v>27560.8</v>
      </c>
      <c r="K31" s="454"/>
      <c r="L31" s="454">
        <f t="shared" si="7"/>
        <v>11420.3</v>
      </c>
      <c r="M31" s="454"/>
      <c r="N31" s="454">
        <f>SUM(N32:N35)</f>
        <v>11420.3</v>
      </c>
      <c r="O31" s="454"/>
      <c r="P31" s="565">
        <f t="shared" si="2"/>
        <v>41.43675074743839</v>
      </c>
      <c r="Q31" s="565"/>
      <c r="R31" s="565">
        <f t="shared" si="3"/>
        <v>41.43675074743839</v>
      </c>
      <c r="S31" s="565"/>
    </row>
    <row r="32" spans="1:19" ht="18" customHeight="1">
      <c r="A32" s="562"/>
      <c r="B32" s="472" t="s">
        <v>332</v>
      </c>
      <c r="C32" s="473">
        <v>5225602</v>
      </c>
      <c r="D32" s="449" t="s">
        <v>378</v>
      </c>
      <c r="E32" s="449" t="s">
        <v>466</v>
      </c>
      <c r="F32" s="449" t="s">
        <v>633</v>
      </c>
      <c r="G32" s="449" t="s">
        <v>766</v>
      </c>
      <c r="H32" s="455">
        <f t="shared" si="6"/>
        <v>5300</v>
      </c>
      <c r="I32" s="455"/>
      <c r="J32" s="455">
        <v>5300</v>
      </c>
      <c r="K32" s="455"/>
      <c r="L32" s="455">
        <f t="shared" si="7"/>
        <v>5181.4</v>
      </c>
      <c r="M32" s="455"/>
      <c r="N32" s="455">
        <v>5181.4</v>
      </c>
      <c r="O32" s="455"/>
      <c r="P32" s="565">
        <f t="shared" si="2"/>
        <v>97.76226415094338</v>
      </c>
      <c r="Q32" s="565"/>
      <c r="R32" s="565">
        <f t="shared" si="3"/>
        <v>97.76226415094338</v>
      </c>
      <c r="S32" s="565"/>
    </row>
    <row r="33" spans="1:19" ht="18" customHeight="1">
      <c r="A33" s="562"/>
      <c r="B33" s="472" t="s">
        <v>332</v>
      </c>
      <c r="C33" s="473">
        <v>5225603</v>
      </c>
      <c r="D33" s="449" t="s">
        <v>378</v>
      </c>
      <c r="E33" s="449" t="s">
        <v>466</v>
      </c>
      <c r="F33" s="449" t="s">
        <v>633</v>
      </c>
      <c r="G33" s="449" t="s">
        <v>597</v>
      </c>
      <c r="H33" s="455">
        <f t="shared" si="6"/>
        <v>16000</v>
      </c>
      <c r="I33" s="455"/>
      <c r="J33" s="455">
        <v>16000</v>
      </c>
      <c r="K33" s="455"/>
      <c r="L33" s="455">
        <f t="shared" si="7"/>
        <v>0</v>
      </c>
      <c r="M33" s="455"/>
      <c r="N33" s="455"/>
      <c r="O33" s="455"/>
      <c r="P33" s="565">
        <f t="shared" si="2"/>
        <v>0</v>
      </c>
      <c r="Q33" s="565"/>
      <c r="R33" s="565">
        <f t="shared" si="3"/>
        <v>0</v>
      </c>
      <c r="S33" s="565"/>
    </row>
    <row r="34" spans="1:19" ht="18" customHeight="1">
      <c r="A34" s="562"/>
      <c r="B34" s="472" t="s">
        <v>341</v>
      </c>
      <c r="C34" s="473">
        <v>5225602</v>
      </c>
      <c r="D34" s="449" t="s">
        <v>378</v>
      </c>
      <c r="E34" s="449" t="s">
        <v>468</v>
      </c>
      <c r="F34" s="449" t="s">
        <v>703</v>
      </c>
      <c r="G34" s="449" t="s">
        <v>766</v>
      </c>
      <c r="H34" s="455">
        <f t="shared" si="6"/>
        <v>456.8</v>
      </c>
      <c r="I34" s="455"/>
      <c r="J34" s="455">
        <v>456.8</v>
      </c>
      <c r="K34" s="455"/>
      <c r="L34" s="455">
        <f t="shared" si="7"/>
        <v>456.8</v>
      </c>
      <c r="M34" s="455"/>
      <c r="N34" s="455">
        <v>456.8</v>
      </c>
      <c r="O34" s="455"/>
      <c r="P34" s="565">
        <f t="shared" si="2"/>
        <v>100</v>
      </c>
      <c r="Q34" s="565"/>
      <c r="R34" s="565">
        <f t="shared" si="3"/>
        <v>100</v>
      </c>
      <c r="S34" s="565"/>
    </row>
    <row r="35" spans="1:19" ht="19.5" customHeight="1">
      <c r="A35" s="562"/>
      <c r="B35" s="472" t="s">
        <v>341</v>
      </c>
      <c r="C35" s="473">
        <v>5225602</v>
      </c>
      <c r="D35" s="449" t="s">
        <v>378</v>
      </c>
      <c r="E35" s="449" t="s">
        <v>468</v>
      </c>
      <c r="F35" s="449" t="s">
        <v>633</v>
      </c>
      <c r="G35" s="449" t="s">
        <v>766</v>
      </c>
      <c r="H35" s="455">
        <f t="shared" si="6"/>
        <v>5804</v>
      </c>
      <c r="I35" s="455"/>
      <c r="J35" s="455">
        <v>5804</v>
      </c>
      <c r="K35" s="455"/>
      <c r="L35" s="455">
        <f t="shared" si="7"/>
        <v>5782.1</v>
      </c>
      <c r="M35" s="455"/>
      <c r="N35" s="455">
        <v>5782.1</v>
      </c>
      <c r="O35" s="455"/>
      <c r="P35" s="565">
        <f t="shared" si="2"/>
        <v>99.62267401791868</v>
      </c>
      <c r="Q35" s="565"/>
      <c r="R35" s="565">
        <f t="shared" si="3"/>
        <v>99.62267401791868</v>
      </c>
      <c r="S35" s="565"/>
    </row>
    <row r="36" spans="1:19" ht="18" customHeight="1">
      <c r="A36" s="560" t="s">
        <v>826</v>
      </c>
      <c r="B36" s="474" t="s">
        <v>777</v>
      </c>
      <c r="C36" s="473"/>
      <c r="D36" s="449"/>
      <c r="E36" s="449"/>
      <c r="F36" s="449"/>
      <c r="G36" s="449"/>
      <c r="H36" s="454">
        <f t="shared" si="6"/>
        <v>2640.1</v>
      </c>
      <c r="I36" s="455"/>
      <c r="J36" s="454">
        <f>SUM(J37:J38)</f>
        <v>2640.1</v>
      </c>
      <c r="K36" s="455"/>
      <c r="L36" s="454">
        <f t="shared" si="7"/>
        <v>2015.6</v>
      </c>
      <c r="M36" s="455"/>
      <c r="N36" s="454">
        <f>SUM(N37:N38)</f>
        <v>2015.6</v>
      </c>
      <c r="O36" s="455"/>
      <c r="P36" s="565">
        <f t="shared" si="2"/>
        <v>76.34559296996326</v>
      </c>
      <c r="Q36" s="565"/>
      <c r="R36" s="565">
        <f t="shared" si="3"/>
        <v>76.34559296996326</v>
      </c>
      <c r="S36" s="565"/>
    </row>
    <row r="37" spans="1:19" ht="18.75" customHeight="1">
      <c r="A37" s="560"/>
      <c r="B37" s="472" t="s">
        <v>341</v>
      </c>
      <c r="C37" s="473">
        <v>5225601</v>
      </c>
      <c r="D37" s="449" t="s">
        <v>378</v>
      </c>
      <c r="E37" s="449" t="s">
        <v>468</v>
      </c>
      <c r="F37" s="449" t="s">
        <v>633</v>
      </c>
      <c r="G37" s="449" t="s">
        <v>766</v>
      </c>
      <c r="H37" s="455">
        <f t="shared" si="6"/>
        <v>2201.7</v>
      </c>
      <c r="I37" s="455"/>
      <c r="J37" s="455">
        <v>2201.7</v>
      </c>
      <c r="K37" s="455"/>
      <c r="L37" s="455">
        <f t="shared" si="7"/>
        <v>1593</v>
      </c>
      <c r="M37" s="455"/>
      <c r="N37" s="455">
        <v>1593</v>
      </c>
      <c r="O37" s="455"/>
      <c r="P37" s="565">
        <f t="shared" si="2"/>
        <v>72.35318163237498</v>
      </c>
      <c r="Q37" s="565"/>
      <c r="R37" s="565">
        <f t="shared" si="3"/>
        <v>72.35318163237498</v>
      </c>
      <c r="S37" s="565"/>
    </row>
    <row r="38" spans="1:19" ht="18.75" customHeight="1">
      <c r="A38" s="562"/>
      <c r="B38" s="472" t="s">
        <v>351</v>
      </c>
      <c r="C38" s="473">
        <v>5225601</v>
      </c>
      <c r="D38" s="449" t="s">
        <v>378</v>
      </c>
      <c r="E38" s="449" t="s">
        <v>372</v>
      </c>
      <c r="F38" s="449" t="s">
        <v>633</v>
      </c>
      <c r="G38" s="449" t="s">
        <v>766</v>
      </c>
      <c r="H38" s="455">
        <f t="shared" si="6"/>
        <v>438.4</v>
      </c>
      <c r="I38" s="455"/>
      <c r="J38" s="455">
        <v>438.4</v>
      </c>
      <c r="K38" s="455"/>
      <c r="L38" s="455">
        <f t="shared" si="7"/>
        <v>422.6</v>
      </c>
      <c r="M38" s="455"/>
      <c r="N38" s="455">
        <v>422.6</v>
      </c>
      <c r="O38" s="455"/>
      <c r="P38" s="565">
        <f t="shared" si="2"/>
        <v>96.39598540145985</v>
      </c>
      <c r="Q38" s="565"/>
      <c r="R38" s="565">
        <f t="shared" si="3"/>
        <v>96.39598540145985</v>
      </c>
      <c r="S38" s="565"/>
    </row>
    <row r="39" spans="1:19" ht="31.5" customHeight="1">
      <c r="A39" s="560" t="s">
        <v>827</v>
      </c>
      <c r="B39" s="474" t="s">
        <v>686</v>
      </c>
      <c r="C39" s="473"/>
      <c r="D39" s="449"/>
      <c r="E39" s="449"/>
      <c r="F39" s="449"/>
      <c r="G39" s="449"/>
      <c r="H39" s="454">
        <f t="shared" si="6"/>
        <v>63052.600000000006</v>
      </c>
      <c r="I39" s="455"/>
      <c r="J39" s="454">
        <f>SUM(J40+J42)</f>
        <v>56948.600000000006</v>
      </c>
      <c r="K39" s="454">
        <f>SUM(K40+K42)</f>
        <v>6104</v>
      </c>
      <c r="L39" s="454">
        <f t="shared" si="7"/>
        <v>61932.4</v>
      </c>
      <c r="M39" s="455"/>
      <c r="N39" s="454">
        <f>SUM(N40+N42)</f>
        <v>56928.8</v>
      </c>
      <c r="O39" s="454">
        <f>SUM(O40+O42)</f>
        <v>5003.6</v>
      </c>
      <c r="P39" s="565">
        <f t="shared" si="2"/>
        <v>98.22338809184711</v>
      </c>
      <c r="Q39" s="565"/>
      <c r="R39" s="565">
        <f t="shared" si="3"/>
        <v>99.96523180552286</v>
      </c>
      <c r="S39" s="565">
        <f t="shared" si="4"/>
        <v>81.97247706422019</v>
      </c>
    </row>
    <row r="40" spans="1:19" ht="31.5" customHeight="1">
      <c r="A40" s="560" t="s">
        <v>828</v>
      </c>
      <c r="B40" s="467" t="s">
        <v>688</v>
      </c>
      <c r="C40" s="473"/>
      <c r="D40" s="449"/>
      <c r="E40" s="449"/>
      <c r="F40" s="449"/>
      <c r="G40" s="449"/>
      <c r="H40" s="454">
        <f t="shared" si="6"/>
        <v>19.8</v>
      </c>
      <c r="I40" s="455"/>
      <c r="J40" s="454">
        <f>SUM(J41)</f>
        <v>19.8</v>
      </c>
      <c r="K40" s="455"/>
      <c r="L40" s="454">
        <f t="shared" si="7"/>
        <v>0</v>
      </c>
      <c r="M40" s="455"/>
      <c r="N40" s="454">
        <f>SUM(N41)</f>
        <v>0</v>
      </c>
      <c r="O40" s="455"/>
      <c r="P40" s="565">
        <f t="shared" si="2"/>
        <v>0</v>
      </c>
      <c r="Q40" s="565"/>
      <c r="R40" s="565">
        <f t="shared" si="3"/>
        <v>0</v>
      </c>
      <c r="S40" s="565"/>
    </row>
    <row r="41" spans="1:19" ht="19.5" customHeight="1">
      <c r="A41" s="562"/>
      <c r="B41" s="472" t="s">
        <v>341</v>
      </c>
      <c r="C41" s="473">
        <v>5222601</v>
      </c>
      <c r="D41" s="449" t="s">
        <v>378</v>
      </c>
      <c r="E41" s="449" t="s">
        <v>468</v>
      </c>
      <c r="F41" s="449" t="s">
        <v>646</v>
      </c>
      <c r="G41" s="449" t="s">
        <v>597</v>
      </c>
      <c r="H41" s="455">
        <f t="shared" si="6"/>
        <v>19.8</v>
      </c>
      <c r="I41" s="455"/>
      <c r="J41" s="455">
        <v>19.8</v>
      </c>
      <c r="K41" s="455"/>
      <c r="L41" s="455">
        <f t="shared" si="7"/>
        <v>0</v>
      </c>
      <c r="M41" s="455"/>
      <c r="N41" s="455">
        <f>SUM('[17]Анал.табл.'!X230)</f>
        <v>0</v>
      </c>
      <c r="O41" s="455"/>
      <c r="P41" s="565">
        <f t="shared" si="2"/>
        <v>0</v>
      </c>
      <c r="Q41" s="565"/>
      <c r="R41" s="565">
        <f t="shared" si="3"/>
        <v>0</v>
      </c>
      <c r="S41" s="565"/>
    </row>
    <row r="42" spans="1:19" ht="32.25" customHeight="1">
      <c r="A42" s="560" t="s">
        <v>829</v>
      </c>
      <c r="B42" s="467" t="s">
        <v>699</v>
      </c>
      <c r="C42" s="473"/>
      <c r="D42" s="449"/>
      <c r="E42" s="449"/>
      <c r="F42" s="449"/>
      <c r="G42" s="449"/>
      <c r="H42" s="454">
        <f t="shared" si="6"/>
        <v>63032.8</v>
      </c>
      <c r="I42" s="454"/>
      <c r="J42" s="454">
        <f>SUM(J43)</f>
        <v>56928.8</v>
      </c>
      <c r="K42" s="454">
        <f>SUM(K43)</f>
        <v>6104</v>
      </c>
      <c r="L42" s="454">
        <f t="shared" si="7"/>
        <v>61932.4</v>
      </c>
      <c r="M42" s="454"/>
      <c r="N42" s="454">
        <f>SUM(N43)</f>
        <v>56928.8</v>
      </c>
      <c r="O42" s="454">
        <f>SUM(O43)</f>
        <v>5003.6</v>
      </c>
      <c r="P42" s="565">
        <f t="shared" si="2"/>
        <v>98.25424223578835</v>
      </c>
      <c r="Q42" s="565"/>
      <c r="R42" s="565">
        <f t="shared" si="3"/>
        <v>100</v>
      </c>
      <c r="S42" s="565">
        <f t="shared" si="4"/>
        <v>81.97247706422019</v>
      </c>
    </row>
    <row r="43" spans="1:19" ht="19.5" customHeight="1">
      <c r="A43" s="562"/>
      <c r="B43" s="472" t="s">
        <v>364</v>
      </c>
      <c r="C43" s="473">
        <v>5222603</v>
      </c>
      <c r="D43" s="449" t="s">
        <v>377</v>
      </c>
      <c r="E43" s="449" t="s">
        <v>466</v>
      </c>
      <c r="F43" s="449" t="s">
        <v>633</v>
      </c>
      <c r="G43" s="449" t="s">
        <v>597</v>
      </c>
      <c r="H43" s="455">
        <f t="shared" si="6"/>
        <v>63032.8</v>
      </c>
      <c r="I43" s="455"/>
      <c r="J43" s="455">
        <v>56928.8</v>
      </c>
      <c r="K43" s="455">
        <v>6104</v>
      </c>
      <c r="L43" s="455">
        <f t="shared" si="7"/>
        <v>61932.4</v>
      </c>
      <c r="M43" s="455"/>
      <c r="N43" s="455">
        <v>56928.8</v>
      </c>
      <c r="O43" s="455">
        <v>5003.6</v>
      </c>
      <c r="P43" s="565">
        <f t="shared" si="2"/>
        <v>98.25424223578835</v>
      </c>
      <c r="Q43" s="565"/>
      <c r="R43" s="565">
        <f t="shared" si="3"/>
        <v>100</v>
      </c>
      <c r="S43" s="565">
        <f t="shared" si="4"/>
        <v>81.97247706422019</v>
      </c>
    </row>
    <row r="44" spans="1:19" ht="30.75" customHeight="1">
      <c r="A44" s="560" t="s">
        <v>830</v>
      </c>
      <c r="B44" s="474" t="s">
        <v>684</v>
      </c>
      <c r="C44" s="476"/>
      <c r="D44" s="450"/>
      <c r="E44" s="450"/>
      <c r="F44" s="450"/>
      <c r="G44" s="450"/>
      <c r="H44" s="454">
        <f t="shared" si="6"/>
        <v>93377.6</v>
      </c>
      <c r="I44" s="454"/>
      <c r="J44" s="454">
        <f>SUM(J45+J47+J49)</f>
        <v>89642.6</v>
      </c>
      <c r="K44" s="454">
        <f>SUM(K45+K47+K49)</f>
        <v>3735</v>
      </c>
      <c r="L44" s="454">
        <f t="shared" si="7"/>
        <v>893.1999999999999</v>
      </c>
      <c r="M44" s="454"/>
      <c r="N44" s="454">
        <f>SUM(N45+N47+N49)</f>
        <v>872.3</v>
      </c>
      <c r="O44" s="454">
        <f>SUM(O45+O47+O49)</f>
        <v>20.9</v>
      </c>
      <c r="P44" s="565">
        <f t="shared" si="2"/>
        <v>0.9565463237435958</v>
      </c>
      <c r="Q44" s="565"/>
      <c r="R44" s="565">
        <f t="shared" si="3"/>
        <v>0.9730864566623457</v>
      </c>
      <c r="S44" s="565">
        <f t="shared" si="4"/>
        <v>0.5595716198125836</v>
      </c>
    </row>
    <row r="45" spans="1:19" ht="18.75" customHeight="1">
      <c r="A45" s="560" t="s">
        <v>831</v>
      </c>
      <c r="B45" s="474" t="s">
        <v>685</v>
      </c>
      <c r="C45" s="476"/>
      <c r="D45" s="450"/>
      <c r="E45" s="450"/>
      <c r="F45" s="450"/>
      <c r="G45" s="450"/>
      <c r="H45" s="454">
        <f t="shared" si="6"/>
        <v>50</v>
      </c>
      <c r="I45" s="454"/>
      <c r="J45" s="454">
        <f>SUM(J46)</f>
        <v>50</v>
      </c>
      <c r="K45" s="454"/>
      <c r="L45" s="454">
        <f t="shared" si="7"/>
        <v>19.9</v>
      </c>
      <c r="M45" s="454"/>
      <c r="N45" s="454">
        <f>SUM(N46)</f>
        <v>19.9</v>
      </c>
      <c r="O45" s="454"/>
      <c r="P45" s="565">
        <f t="shared" si="2"/>
        <v>39.8</v>
      </c>
      <c r="Q45" s="565"/>
      <c r="R45" s="565">
        <f t="shared" si="3"/>
        <v>39.8</v>
      </c>
      <c r="S45" s="565"/>
    </row>
    <row r="46" spans="1:19" ht="18.75" customHeight="1">
      <c r="A46" s="562"/>
      <c r="B46" s="472" t="s">
        <v>351</v>
      </c>
      <c r="C46" s="473">
        <v>5222800</v>
      </c>
      <c r="D46" s="449" t="s">
        <v>378</v>
      </c>
      <c r="E46" s="449" t="s">
        <v>468</v>
      </c>
      <c r="F46" s="449" t="s">
        <v>633</v>
      </c>
      <c r="G46" s="449" t="s">
        <v>597</v>
      </c>
      <c r="H46" s="455">
        <f t="shared" si="6"/>
        <v>50</v>
      </c>
      <c r="I46" s="455"/>
      <c r="J46" s="455">
        <v>50</v>
      </c>
      <c r="K46" s="455"/>
      <c r="L46" s="455">
        <f t="shared" si="7"/>
        <v>19.9</v>
      </c>
      <c r="M46" s="455"/>
      <c r="N46" s="455">
        <v>19.9</v>
      </c>
      <c r="O46" s="455"/>
      <c r="P46" s="565">
        <f t="shared" si="2"/>
        <v>39.8</v>
      </c>
      <c r="Q46" s="565"/>
      <c r="R46" s="565">
        <f t="shared" si="3"/>
        <v>39.8</v>
      </c>
      <c r="S46" s="565"/>
    </row>
    <row r="47" spans="1:19" ht="18" customHeight="1">
      <c r="A47" s="560" t="s">
        <v>832</v>
      </c>
      <c r="B47" s="474" t="s">
        <v>833</v>
      </c>
      <c r="C47" s="476"/>
      <c r="D47" s="450"/>
      <c r="E47" s="450"/>
      <c r="F47" s="450"/>
      <c r="G47" s="450"/>
      <c r="H47" s="454">
        <f t="shared" si="6"/>
        <v>2253.9</v>
      </c>
      <c r="I47" s="454"/>
      <c r="J47" s="454">
        <f>SUM(J48)</f>
        <v>1922.6</v>
      </c>
      <c r="K47" s="454">
        <f>SUM(K48)</f>
        <v>331.3</v>
      </c>
      <c r="L47" s="454">
        <f t="shared" si="7"/>
        <v>852.4</v>
      </c>
      <c r="M47" s="454"/>
      <c r="N47" s="454">
        <f>SUM(N48)</f>
        <v>852.4</v>
      </c>
      <c r="O47" s="454">
        <f>SUM(O48)</f>
        <v>0</v>
      </c>
      <c r="P47" s="565">
        <f t="shared" si="2"/>
        <v>37.818891698833134</v>
      </c>
      <c r="Q47" s="565"/>
      <c r="R47" s="565">
        <f t="shared" si="3"/>
        <v>44.335795277228755</v>
      </c>
      <c r="S47" s="565">
        <f t="shared" si="4"/>
        <v>0</v>
      </c>
    </row>
    <row r="48" spans="1:19" ht="17.25" customHeight="1">
      <c r="A48" s="562"/>
      <c r="B48" s="472" t="s">
        <v>364</v>
      </c>
      <c r="C48" s="473">
        <v>5222806</v>
      </c>
      <c r="D48" s="449" t="s">
        <v>377</v>
      </c>
      <c r="E48" s="449" t="s">
        <v>466</v>
      </c>
      <c r="F48" s="449" t="s">
        <v>633</v>
      </c>
      <c r="G48" s="449" t="s">
        <v>597</v>
      </c>
      <c r="H48" s="455">
        <f t="shared" si="6"/>
        <v>2253.9</v>
      </c>
      <c r="I48" s="455"/>
      <c r="J48" s="455">
        <f>SUM('[17]Анал.табл.'!T305)</f>
        <v>1922.6</v>
      </c>
      <c r="K48" s="455">
        <v>331.3</v>
      </c>
      <c r="L48" s="455">
        <f t="shared" si="7"/>
        <v>852.4</v>
      </c>
      <c r="M48" s="455"/>
      <c r="N48" s="455">
        <v>852.4</v>
      </c>
      <c r="O48" s="455"/>
      <c r="P48" s="565">
        <f t="shared" si="2"/>
        <v>37.818891698833134</v>
      </c>
      <c r="Q48" s="565"/>
      <c r="R48" s="565">
        <f t="shared" si="3"/>
        <v>44.335795277228755</v>
      </c>
      <c r="S48" s="565">
        <f t="shared" si="4"/>
        <v>0</v>
      </c>
    </row>
    <row r="49" spans="1:19" ht="30" customHeight="1">
      <c r="A49" s="560" t="s">
        <v>834</v>
      </c>
      <c r="B49" s="474" t="s">
        <v>835</v>
      </c>
      <c r="C49" s="476"/>
      <c r="D49" s="450"/>
      <c r="E49" s="450"/>
      <c r="F49" s="450"/>
      <c r="G49" s="450"/>
      <c r="H49" s="454">
        <f>SUM(H50)</f>
        <v>91073.7</v>
      </c>
      <c r="I49" s="454"/>
      <c r="J49" s="454">
        <f>SUM(J50)</f>
        <v>87670</v>
      </c>
      <c r="K49" s="454">
        <f>SUM(K50)</f>
        <v>3403.7</v>
      </c>
      <c r="L49" s="454">
        <f>SUM(L50)</f>
        <v>20.9</v>
      </c>
      <c r="M49" s="454"/>
      <c r="N49" s="454">
        <f>SUM(N50)</f>
        <v>0</v>
      </c>
      <c r="O49" s="454">
        <f>SUM(O50)</f>
        <v>20.9</v>
      </c>
      <c r="P49" s="565">
        <f t="shared" si="2"/>
        <v>0.022948447246570636</v>
      </c>
      <c r="Q49" s="565"/>
      <c r="R49" s="565">
        <f t="shared" si="3"/>
        <v>0</v>
      </c>
      <c r="S49" s="565">
        <f t="shared" si="4"/>
        <v>0.6140376648940858</v>
      </c>
    </row>
    <row r="50" spans="1:19" ht="20.25" customHeight="1">
      <c r="A50" s="562"/>
      <c r="B50" s="472" t="s">
        <v>364</v>
      </c>
      <c r="C50" s="473">
        <v>5222811</v>
      </c>
      <c r="D50" s="449" t="s">
        <v>377</v>
      </c>
      <c r="E50" s="449" t="s">
        <v>466</v>
      </c>
      <c r="F50" s="449" t="s">
        <v>646</v>
      </c>
      <c r="G50" s="449" t="s">
        <v>597</v>
      </c>
      <c r="H50" s="455">
        <f aca="true" t="shared" si="8" ref="H50:H56">SUM(I50:K50)</f>
        <v>91073.7</v>
      </c>
      <c r="I50" s="455"/>
      <c r="J50" s="455">
        <v>87670</v>
      </c>
      <c r="K50" s="455">
        <v>3403.7</v>
      </c>
      <c r="L50" s="455">
        <f aca="true" t="shared" si="9" ref="L50:L56">SUM(M50:O50)</f>
        <v>20.9</v>
      </c>
      <c r="M50" s="455"/>
      <c r="N50" s="455"/>
      <c r="O50" s="455">
        <v>20.9</v>
      </c>
      <c r="P50" s="565">
        <f t="shared" si="2"/>
        <v>0.022948447246570636</v>
      </c>
      <c r="Q50" s="565"/>
      <c r="R50" s="565">
        <f t="shared" si="3"/>
        <v>0</v>
      </c>
      <c r="S50" s="565">
        <f t="shared" si="4"/>
        <v>0.6140376648940858</v>
      </c>
    </row>
    <row r="51" spans="1:19" ht="27.75" customHeight="1">
      <c r="A51" s="560" t="s">
        <v>836</v>
      </c>
      <c r="B51" s="474" t="s">
        <v>720</v>
      </c>
      <c r="C51" s="476"/>
      <c r="D51" s="450"/>
      <c r="E51" s="450"/>
      <c r="F51" s="450"/>
      <c r="G51" s="450"/>
      <c r="H51" s="454">
        <f t="shared" si="8"/>
        <v>89303.6</v>
      </c>
      <c r="I51" s="454"/>
      <c r="J51" s="454">
        <f>SUM(J52)</f>
        <v>84353</v>
      </c>
      <c r="K51" s="454">
        <f>SUM(K52)</f>
        <v>4950.6</v>
      </c>
      <c r="L51" s="454">
        <f t="shared" si="9"/>
        <v>15928.699999999999</v>
      </c>
      <c r="M51" s="454"/>
      <c r="N51" s="454">
        <f>SUM(N52)</f>
        <v>14483.9</v>
      </c>
      <c r="O51" s="454">
        <f>SUM(O52)</f>
        <v>1444.8</v>
      </c>
      <c r="P51" s="565">
        <f t="shared" si="2"/>
        <v>17.836570978101665</v>
      </c>
      <c r="Q51" s="565"/>
      <c r="R51" s="565">
        <f t="shared" si="3"/>
        <v>17.170580773653576</v>
      </c>
      <c r="S51" s="565">
        <f t="shared" si="4"/>
        <v>29.184341291964607</v>
      </c>
    </row>
    <row r="52" spans="1:19" ht="29.25" customHeight="1">
      <c r="A52" s="560" t="s">
        <v>837</v>
      </c>
      <c r="B52" s="474" t="s">
        <v>838</v>
      </c>
      <c r="C52" s="476"/>
      <c r="D52" s="450"/>
      <c r="E52" s="450"/>
      <c r="F52" s="450"/>
      <c r="G52" s="450"/>
      <c r="H52" s="454">
        <f t="shared" si="8"/>
        <v>89303.6</v>
      </c>
      <c r="I52" s="454"/>
      <c r="J52" s="454">
        <f>SUM(J53)</f>
        <v>84353</v>
      </c>
      <c r="K52" s="454">
        <f>SUM(K53)</f>
        <v>4950.6</v>
      </c>
      <c r="L52" s="454">
        <f t="shared" si="9"/>
        <v>15928.699999999999</v>
      </c>
      <c r="M52" s="454"/>
      <c r="N52" s="454">
        <f>SUM(N53)</f>
        <v>14483.9</v>
      </c>
      <c r="O52" s="454">
        <f>SUM(O53)</f>
        <v>1444.8</v>
      </c>
      <c r="P52" s="565">
        <f t="shared" si="2"/>
        <v>17.836570978101665</v>
      </c>
      <c r="Q52" s="565"/>
      <c r="R52" s="565">
        <f t="shared" si="3"/>
        <v>17.170580773653576</v>
      </c>
      <c r="S52" s="565">
        <f t="shared" si="4"/>
        <v>29.184341291964607</v>
      </c>
    </row>
    <row r="53" spans="1:19" ht="19.5" customHeight="1">
      <c r="A53" s="562"/>
      <c r="B53" s="472" t="s">
        <v>442</v>
      </c>
      <c r="C53" s="473">
        <v>5225804</v>
      </c>
      <c r="D53" s="449" t="s">
        <v>372</v>
      </c>
      <c r="E53" s="449" t="s">
        <v>372</v>
      </c>
      <c r="F53" s="449" t="s">
        <v>646</v>
      </c>
      <c r="G53" s="449" t="s">
        <v>597</v>
      </c>
      <c r="H53" s="455">
        <f t="shared" si="8"/>
        <v>89303.6</v>
      </c>
      <c r="I53" s="455"/>
      <c r="J53" s="455">
        <v>84353</v>
      </c>
      <c r="K53" s="455">
        <v>4950.6</v>
      </c>
      <c r="L53" s="455">
        <f t="shared" si="9"/>
        <v>15928.699999999999</v>
      </c>
      <c r="M53" s="455"/>
      <c r="N53" s="455">
        <v>14483.9</v>
      </c>
      <c r="O53" s="455">
        <v>1444.8</v>
      </c>
      <c r="P53" s="565">
        <f t="shared" si="2"/>
        <v>17.836570978101665</v>
      </c>
      <c r="Q53" s="565"/>
      <c r="R53" s="565">
        <f t="shared" si="3"/>
        <v>17.170580773653576</v>
      </c>
      <c r="S53" s="565">
        <f t="shared" si="4"/>
        <v>29.184341291964607</v>
      </c>
    </row>
    <row r="54" spans="1:19" ht="33" customHeight="1">
      <c r="A54" s="560" t="s">
        <v>114</v>
      </c>
      <c r="B54" s="467" t="s">
        <v>839</v>
      </c>
      <c r="C54" s="476"/>
      <c r="D54" s="450"/>
      <c r="E54" s="450"/>
      <c r="F54" s="450"/>
      <c r="G54" s="450"/>
      <c r="H54" s="454">
        <f t="shared" si="8"/>
        <v>33566.9</v>
      </c>
      <c r="I54" s="454"/>
      <c r="J54" s="454">
        <f>SUM(J55:J56)</f>
        <v>31114.7</v>
      </c>
      <c r="K54" s="454">
        <f>SUM(K55:K56)</f>
        <v>2452.2</v>
      </c>
      <c r="L54" s="454">
        <f t="shared" si="9"/>
        <v>8967.2</v>
      </c>
      <c r="M54" s="454"/>
      <c r="N54" s="454">
        <f>SUM(N55:N56)</f>
        <v>8410.2</v>
      </c>
      <c r="O54" s="454">
        <f>SUM(O55:O56)</f>
        <v>557</v>
      </c>
      <c r="P54" s="565">
        <f t="shared" si="2"/>
        <v>26.714412114314996</v>
      </c>
      <c r="Q54" s="565"/>
      <c r="R54" s="565">
        <f t="shared" si="3"/>
        <v>27.029667649053344</v>
      </c>
      <c r="S54" s="565">
        <f t="shared" si="4"/>
        <v>22.714297365630863</v>
      </c>
    </row>
    <row r="55" spans="1:19" ht="21" customHeight="1">
      <c r="A55" s="562"/>
      <c r="B55" s="472" t="s">
        <v>321</v>
      </c>
      <c r="C55" s="473">
        <v>5227000</v>
      </c>
      <c r="D55" s="449" t="s">
        <v>373</v>
      </c>
      <c r="E55" s="449" t="s">
        <v>466</v>
      </c>
      <c r="F55" s="449" t="s">
        <v>641</v>
      </c>
      <c r="G55" s="449" t="s">
        <v>597</v>
      </c>
      <c r="H55" s="455">
        <f t="shared" si="8"/>
        <v>13083.2</v>
      </c>
      <c r="I55" s="455"/>
      <c r="J55" s="455">
        <v>12679.7</v>
      </c>
      <c r="K55" s="455">
        <v>403.5</v>
      </c>
      <c r="L55" s="455">
        <f t="shared" si="9"/>
        <v>6800.1</v>
      </c>
      <c r="M55" s="455"/>
      <c r="N55" s="455">
        <v>6459.8</v>
      </c>
      <c r="O55" s="455">
        <v>340.3</v>
      </c>
      <c r="P55" s="565">
        <f t="shared" si="2"/>
        <v>51.975816314051606</v>
      </c>
      <c r="Q55" s="565"/>
      <c r="R55" s="565">
        <f t="shared" si="3"/>
        <v>50.94600029969163</v>
      </c>
      <c r="S55" s="565">
        <f t="shared" si="4"/>
        <v>84.3370508054523</v>
      </c>
    </row>
    <row r="56" spans="1:19" ht="21" customHeight="1">
      <c r="A56" s="562"/>
      <c r="B56" s="472" t="s">
        <v>321</v>
      </c>
      <c r="C56" s="473">
        <v>5227000</v>
      </c>
      <c r="D56" s="449" t="s">
        <v>373</v>
      </c>
      <c r="E56" s="449" t="s">
        <v>466</v>
      </c>
      <c r="F56" s="449" t="s">
        <v>603</v>
      </c>
      <c r="G56" s="449" t="s">
        <v>597</v>
      </c>
      <c r="H56" s="455">
        <f t="shared" si="8"/>
        <v>20483.7</v>
      </c>
      <c r="I56" s="455"/>
      <c r="J56" s="455">
        <v>18435</v>
      </c>
      <c r="K56" s="455">
        <v>2048.7</v>
      </c>
      <c r="L56" s="455">
        <f t="shared" si="9"/>
        <v>2167.1</v>
      </c>
      <c r="M56" s="455"/>
      <c r="N56" s="455">
        <v>1950.4</v>
      </c>
      <c r="O56" s="455">
        <v>216.7</v>
      </c>
      <c r="P56" s="565">
        <f t="shared" si="2"/>
        <v>10.57963160952367</v>
      </c>
      <c r="Q56" s="565"/>
      <c r="R56" s="565">
        <f t="shared" si="3"/>
        <v>10.579875237320314</v>
      </c>
      <c r="S56" s="565">
        <f t="shared" si="4"/>
        <v>10.57743935178406</v>
      </c>
    </row>
    <row r="57" spans="1:19" ht="46.5" customHeight="1">
      <c r="A57" s="560" t="s">
        <v>497</v>
      </c>
      <c r="B57" s="467" t="s">
        <v>840</v>
      </c>
      <c r="C57" s="476"/>
      <c r="D57" s="450"/>
      <c r="E57" s="450"/>
      <c r="F57" s="450"/>
      <c r="G57" s="450"/>
      <c r="H57" s="454">
        <f>SUM(I57:K57)</f>
        <v>240</v>
      </c>
      <c r="I57" s="454"/>
      <c r="J57" s="454">
        <f>SUM(J58:J59)</f>
        <v>240</v>
      </c>
      <c r="K57" s="454"/>
      <c r="L57" s="454">
        <f>SUM(M57:O57)</f>
        <v>30.4</v>
      </c>
      <c r="M57" s="454"/>
      <c r="N57" s="454">
        <f>SUM(N58:N59)</f>
        <v>30.4</v>
      </c>
      <c r="O57" s="454"/>
      <c r="P57" s="565">
        <f t="shared" si="2"/>
        <v>12.666666666666666</v>
      </c>
      <c r="Q57" s="565"/>
      <c r="R57" s="565">
        <f t="shared" si="3"/>
        <v>12.666666666666666</v>
      </c>
      <c r="S57" s="565"/>
    </row>
    <row r="58" spans="1:19" ht="33.75" customHeight="1">
      <c r="A58" s="560"/>
      <c r="B58" s="477" t="s">
        <v>503</v>
      </c>
      <c r="C58" s="473">
        <v>5222501</v>
      </c>
      <c r="D58" s="449" t="s">
        <v>469</v>
      </c>
      <c r="E58" s="449" t="s">
        <v>374</v>
      </c>
      <c r="F58" s="449" t="s">
        <v>620</v>
      </c>
      <c r="G58" s="449" t="s">
        <v>597</v>
      </c>
      <c r="H58" s="455">
        <f>SUM(I58:K58)</f>
        <v>90</v>
      </c>
      <c r="I58" s="455"/>
      <c r="J58" s="455">
        <v>90</v>
      </c>
      <c r="K58" s="455"/>
      <c r="L58" s="455">
        <f>SUM(M58:O58)</f>
        <v>0</v>
      </c>
      <c r="M58" s="455"/>
      <c r="N58" s="455"/>
      <c r="O58" s="455"/>
      <c r="P58" s="565">
        <f t="shared" si="2"/>
        <v>0</v>
      </c>
      <c r="Q58" s="565"/>
      <c r="R58" s="565">
        <f t="shared" si="3"/>
        <v>0</v>
      </c>
      <c r="S58" s="565"/>
    </row>
    <row r="59" spans="1:19" ht="21" customHeight="1">
      <c r="A59" s="560"/>
      <c r="B59" s="557" t="s">
        <v>359</v>
      </c>
      <c r="C59" s="473">
        <v>5222501</v>
      </c>
      <c r="D59" s="449" t="s">
        <v>378</v>
      </c>
      <c r="E59" s="449" t="s">
        <v>378</v>
      </c>
      <c r="F59" s="449" t="s">
        <v>633</v>
      </c>
      <c r="G59" s="449" t="s">
        <v>766</v>
      </c>
      <c r="H59" s="455">
        <f>SUM(I59:K59)</f>
        <v>150</v>
      </c>
      <c r="I59" s="455"/>
      <c r="J59" s="455">
        <v>150</v>
      </c>
      <c r="K59" s="455"/>
      <c r="L59" s="455">
        <f>SUM(M59:O59)</f>
        <v>30.4</v>
      </c>
      <c r="M59" s="455"/>
      <c r="N59" s="455">
        <v>30.4</v>
      </c>
      <c r="O59" s="455"/>
      <c r="P59" s="565"/>
      <c r="Q59" s="565"/>
      <c r="R59" s="565">
        <f t="shared" si="3"/>
        <v>20.266666666666666</v>
      </c>
      <c r="S59" s="565"/>
    </row>
    <row r="60" spans="1:19" ht="23.25" customHeight="1">
      <c r="A60" s="560" t="s">
        <v>319</v>
      </c>
      <c r="B60" s="478" t="s">
        <v>841</v>
      </c>
      <c r="C60" s="479"/>
      <c r="D60" s="479"/>
      <c r="E60" s="479"/>
      <c r="F60" s="479"/>
      <c r="G60" s="479"/>
      <c r="H60" s="448">
        <f aca="true" t="shared" si="10" ref="H60:O61">SUM(H61)</f>
        <v>100393.5</v>
      </c>
      <c r="I60" s="448">
        <f t="shared" si="10"/>
        <v>72789.5</v>
      </c>
      <c r="J60" s="448">
        <f t="shared" si="10"/>
        <v>18404</v>
      </c>
      <c r="K60" s="448">
        <f t="shared" si="10"/>
        <v>9200</v>
      </c>
      <c r="L60" s="448">
        <f t="shared" si="10"/>
        <v>99657.4</v>
      </c>
      <c r="M60" s="448">
        <f t="shared" si="10"/>
        <v>72789.5</v>
      </c>
      <c r="N60" s="448">
        <f t="shared" si="10"/>
        <v>18404</v>
      </c>
      <c r="O60" s="448">
        <f t="shared" si="10"/>
        <v>8463.9</v>
      </c>
      <c r="P60" s="565">
        <f t="shared" si="2"/>
        <v>99.26678520023707</v>
      </c>
      <c r="Q60" s="565">
        <f>M60*100/I60</f>
        <v>100</v>
      </c>
      <c r="R60" s="565">
        <f t="shared" si="3"/>
        <v>100</v>
      </c>
      <c r="S60" s="565">
        <f t="shared" si="4"/>
        <v>91.99891304347825</v>
      </c>
    </row>
    <row r="61" spans="1:19" ht="24" customHeight="1">
      <c r="A61" s="560" t="s">
        <v>842</v>
      </c>
      <c r="B61" s="474" t="s">
        <v>843</v>
      </c>
      <c r="C61" s="480"/>
      <c r="D61" s="481"/>
      <c r="E61" s="481"/>
      <c r="F61" s="481"/>
      <c r="G61" s="481"/>
      <c r="H61" s="454">
        <f t="shared" si="10"/>
        <v>100393.5</v>
      </c>
      <c r="I61" s="454">
        <f t="shared" si="10"/>
        <v>72789.5</v>
      </c>
      <c r="J61" s="454">
        <f t="shared" si="10"/>
        <v>18404</v>
      </c>
      <c r="K61" s="454">
        <f t="shared" si="10"/>
        <v>9200</v>
      </c>
      <c r="L61" s="454">
        <f t="shared" si="10"/>
        <v>99657.4</v>
      </c>
      <c r="M61" s="454">
        <f t="shared" si="10"/>
        <v>72789.5</v>
      </c>
      <c r="N61" s="454">
        <f t="shared" si="10"/>
        <v>18404</v>
      </c>
      <c r="O61" s="454">
        <f t="shared" si="10"/>
        <v>8463.9</v>
      </c>
      <c r="P61" s="565">
        <f t="shared" si="2"/>
        <v>99.26678520023707</v>
      </c>
      <c r="Q61" s="565">
        <f>M61*100/I61</f>
        <v>100</v>
      </c>
      <c r="R61" s="565">
        <f t="shared" si="3"/>
        <v>100</v>
      </c>
      <c r="S61" s="565">
        <f t="shared" si="4"/>
        <v>91.99891304347825</v>
      </c>
    </row>
    <row r="62" spans="1:19" ht="20.25" customHeight="1">
      <c r="A62" s="562"/>
      <c r="B62" s="472" t="s">
        <v>321</v>
      </c>
      <c r="C62" s="449" t="s">
        <v>659</v>
      </c>
      <c r="D62" s="449" t="s">
        <v>373</v>
      </c>
      <c r="E62" s="449" t="s">
        <v>466</v>
      </c>
      <c r="F62" s="449" t="s">
        <v>641</v>
      </c>
      <c r="G62" s="449" t="s">
        <v>597</v>
      </c>
      <c r="H62" s="455">
        <f>SUM(I62:K62)</f>
        <v>100393.5</v>
      </c>
      <c r="I62" s="455">
        <f>SUM('[17]Анал.табл.'!T127)</f>
        <v>72789.5</v>
      </c>
      <c r="J62" s="455">
        <v>18404</v>
      </c>
      <c r="K62" s="455">
        <v>9200</v>
      </c>
      <c r="L62" s="455">
        <f>SUM(M62:O62)</f>
        <v>99657.4</v>
      </c>
      <c r="M62" s="455">
        <v>72789.5</v>
      </c>
      <c r="N62" s="455">
        <v>18404</v>
      </c>
      <c r="O62" s="455">
        <v>8463.9</v>
      </c>
      <c r="P62" s="565">
        <f t="shared" si="2"/>
        <v>99.26678520023707</v>
      </c>
      <c r="Q62" s="565">
        <f>M62*100/I62</f>
        <v>100</v>
      </c>
      <c r="R62" s="565">
        <f t="shared" si="3"/>
        <v>100</v>
      </c>
      <c r="S62" s="565">
        <f t="shared" si="4"/>
        <v>91.99891304347825</v>
      </c>
    </row>
    <row r="63" spans="1:19" ht="29.25" customHeight="1">
      <c r="A63" s="560" t="s">
        <v>498</v>
      </c>
      <c r="B63" s="474" t="s">
        <v>741</v>
      </c>
      <c r="C63" s="476"/>
      <c r="D63" s="450"/>
      <c r="E63" s="450"/>
      <c r="F63" s="450"/>
      <c r="G63" s="450"/>
      <c r="H63" s="454">
        <f>SUM(H64:H65)</f>
        <v>16608.8</v>
      </c>
      <c r="I63" s="454">
        <f>SUM(I64:I65)</f>
        <v>0</v>
      </c>
      <c r="J63" s="454">
        <f>SUM('[17]Анал.табл.'!T401)</f>
        <v>15366</v>
      </c>
      <c r="K63" s="454">
        <f>SUM('[17]Анал.табл.'!S401)</f>
        <v>1242.8</v>
      </c>
      <c r="L63" s="454">
        <f>SUM(L64:L65)</f>
        <v>1737.1000000000001</v>
      </c>
      <c r="M63" s="454">
        <f>SUM(M64:M65)</f>
        <v>0</v>
      </c>
      <c r="N63" s="454">
        <f>SUM(N64:N65)</f>
        <v>1566.9</v>
      </c>
      <c r="O63" s="454">
        <f>SUM(O64:O65)</f>
        <v>170.2</v>
      </c>
      <c r="P63" s="565">
        <f t="shared" si="2"/>
        <v>10.458913347141275</v>
      </c>
      <c r="Q63" s="565"/>
      <c r="R63" s="565">
        <f t="shared" si="3"/>
        <v>10.197188598203827</v>
      </c>
      <c r="S63" s="565">
        <f t="shared" si="4"/>
        <v>13.694882523334407</v>
      </c>
    </row>
    <row r="64" spans="1:19" ht="17.25" customHeight="1">
      <c r="A64" s="562"/>
      <c r="B64" s="472" t="s">
        <v>412</v>
      </c>
      <c r="C64" s="473">
        <v>5223500</v>
      </c>
      <c r="D64" s="449">
        <v>11</v>
      </c>
      <c r="E64" s="449" t="s">
        <v>468</v>
      </c>
      <c r="F64" s="449" t="s">
        <v>646</v>
      </c>
      <c r="G64" s="449" t="s">
        <v>597</v>
      </c>
      <c r="H64" s="455">
        <f aca="true" t="shared" si="11" ref="H64:H70">SUM(I64:K64)</f>
        <v>13860</v>
      </c>
      <c r="I64" s="455"/>
      <c r="J64" s="455">
        <v>13167</v>
      </c>
      <c r="K64" s="455">
        <v>693</v>
      </c>
      <c r="L64" s="455">
        <f aca="true" t="shared" si="12" ref="L64:L70">SUM(M64:O64)</f>
        <v>140.5</v>
      </c>
      <c r="M64" s="455"/>
      <c r="N64" s="455"/>
      <c r="O64" s="455">
        <v>140.5</v>
      </c>
      <c r="P64" s="565">
        <f t="shared" si="2"/>
        <v>1.0137085137085138</v>
      </c>
      <c r="Q64" s="565"/>
      <c r="R64" s="565">
        <f t="shared" si="3"/>
        <v>0</v>
      </c>
      <c r="S64" s="565">
        <f t="shared" si="4"/>
        <v>20.274170274170274</v>
      </c>
    </row>
    <row r="65" spans="1:19" ht="18.75" customHeight="1">
      <c r="A65" s="562"/>
      <c r="B65" s="472" t="s">
        <v>412</v>
      </c>
      <c r="C65" s="473">
        <v>5223500</v>
      </c>
      <c r="D65" s="449">
        <v>11</v>
      </c>
      <c r="E65" s="449" t="s">
        <v>468</v>
      </c>
      <c r="F65" s="449" t="s">
        <v>633</v>
      </c>
      <c r="G65" s="449" t="s">
        <v>597</v>
      </c>
      <c r="H65" s="455">
        <f t="shared" si="11"/>
        <v>2748.8</v>
      </c>
      <c r="I65" s="455"/>
      <c r="J65" s="455">
        <v>2199</v>
      </c>
      <c r="K65" s="455">
        <v>549.8</v>
      </c>
      <c r="L65" s="455">
        <f t="shared" si="12"/>
        <v>1596.6000000000001</v>
      </c>
      <c r="M65" s="455"/>
      <c r="N65" s="455">
        <v>1566.9</v>
      </c>
      <c r="O65" s="455">
        <v>29.7</v>
      </c>
      <c r="P65" s="565">
        <f t="shared" si="2"/>
        <v>58.08352735739231</v>
      </c>
      <c r="Q65" s="565"/>
      <c r="R65" s="565">
        <f t="shared" si="3"/>
        <v>71.25511596180083</v>
      </c>
      <c r="S65" s="565">
        <f t="shared" si="4"/>
        <v>5.401964350672973</v>
      </c>
    </row>
    <row r="66" spans="1:19" ht="33" customHeight="1">
      <c r="A66" s="560" t="s">
        <v>374</v>
      </c>
      <c r="B66" s="474" t="s">
        <v>638</v>
      </c>
      <c r="C66" s="476"/>
      <c r="D66" s="450"/>
      <c r="E66" s="450"/>
      <c r="F66" s="450"/>
      <c r="G66" s="450"/>
      <c r="H66" s="454">
        <f t="shared" si="11"/>
        <v>10027.3</v>
      </c>
      <c r="I66" s="454"/>
      <c r="J66" s="454">
        <f>SUM(J67)</f>
        <v>10027.3</v>
      </c>
      <c r="K66" s="454">
        <f>SUM(K67)</f>
        <v>0</v>
      </c>
      <c r="L66" s="454">
        <f t="shared" si="12"/>
        <v>6390.5</v>
      </c>
      <c r="M66" s="454"/>
      <c r="N66" s="454">
        <f>SUM(N67)</f>
        <v>6390.5</v>
      </c>
      <c r="O66" s="454">
        <f>SUM(O67)</f>
        <v>0</v>
      </c>
      <c r="P66" s="565">
        <f t="shared" si="2"/>
        <v>63.73101433087671</v>
      </c>
      <c r="Q66" s="565"/>
      <c r="R66" s="565">
        <f t="shared" si="3"/>
        <v>63.73101433087671</v>
      </c>
      <c r="S66" s="565"/>
    </row>
    <row r="67" spans="1:19" ht="17.25" customHeight="1">
      <c r="A67" s="562"/>
      <c r="B67" s="472" t="s">
        <v>303</v>
      </c>
      <c r="C67" s="473">
        <v>5225700</v>
      </c>
      <c r="D67" s="449" t="s">
        <v>495</v>
      </c>
      <c r="E67" s="449" t="s">
        <v>373</v>
      </c>
      <c r="F67" s="449">
        <v>342</v>
      </c>
      <c r="G67" s="449" t="s">
        <v>597</v>
      </c>
      <c r="H67" s="455">
        <f t="shared" si="11"/>
        <v>10027.3</v>
      </c>
      <c r="I67" s="455"/>
      <c r="J67" s="455">
        <v>10027.3</v>
      </c>
      <c r="K67" s="455"/>
      <c r="L67" s="455">
        <f t="shared" si="12"/>
        <v>6390.5</v>
      </c>
      <c r="M67" s="455"/>
      <c r="N67" s="455">
        <v>6390.5</v>
      </c>
      <c r="O67" s="455"/>
      <c r="P67" s="565">
        <f t="shared" si="2"/>
        <v>63.73101433087671</v>
      </c>
      <c r="Q67" s="565"/>
      <c r="R67" s="565">
        <f t="shared" si="3"/>
        <v>63.73101433087671</v>
      </c>
      <c r="S67" s="565"/>
    </row>
    <row r="68" spans="1:19" ht="33" customHeight="1">
      <c r="A68" s="560" t="s">
        <v>844</v>
      </c>
      <c r="B68" s="467" t="s">
        <v>845</v>
      </c>
      <c r="C68" s="473"/>
      <c r="D68" s="449"/>
      <c r="E68" s="449"/>
      <c r="F68" s="449"/>
      <c r="G68" s="449"/>
      <c r="H68" s="454">
        <f t="shared" si="11"/>
        <v>25556</v>
      </c>
      <c r="I68" s="455"/>
      <c r="J68" s="454">
        <f>SUM(J69)</f>
        <v>23000</v>
      </c>
      <c r="K68" s="454">
        <f>SUM(K69)</f>
        <v>2556</v>
      </c>
      <c r="L68" s="454">
        <f t="shared" si="12"/>
        <v>11550</v>
      </c>
      <c r="M68" s="455"/>
      <c r="N68" s="454">
        <f>SUM(N69)</f>
        <v>10395</v>
      </c>
      <c r="O68" s="454">
        <f>SUM(O69)</f>
        <v>1155</v>
      </c>
      <c r="P68" s="565">
        <f t="shared" si="2"/>
        <v>45.19486617624041</v>
      </c>
      <c r="Q68" s="565"/>
      <c r="R68" s="565">
        <f t="shared" si="3"/>
        <v>45.19565217391305</v>
      </c>
      <c r="S68" s="565">
        <f t="shared" si="4"/>
        <v>45.18779342723005</v>
      </c>
    </row>
    <row r="69" spans="1:19" ht="30.75" customHeight="1">
      <c r="A69" s="560" t="s">
        <v>846</v>
      </c>
      <c r="B69" s="467" t="s">
        <v>847</v>
      </c>
      <c r="C69" s="473"/>
      <c r="D69" s="449"/>
      <c r="E69" s="449"/>
      <c r="F69" s="449"/>
      <c r="G69" s="449"/>
      <c r="H69" s="454">
        <f t="shared" si="11"/>
        <v>25556</v>
      </c>
      <c r="I69" s="454"/>
      <c r="J69" s="454">
        <f>SUM(J70)</f>
        <v>23000</v>
      </c>
      <c r="K69" s="454">
        <f>SUM(K70)</f>
        <v>2556</v>
      </c>
      <c r="L69" s="454">
        <f t="shared" si="12"/>
        <v>11550</v>
      </c>
      <c r="M69" s="454"/>
      <c r="N69" s="454">
        <f>SUM(N70)</f>
        <v>10395</v>
      </c>
      <c r="O69" s="454">
        <f>SUM(O70)</f>
        <v>1155</v>
      </c>
      <c r="P69" s="565">
        <f t="shared" si="2"/>
        <v>45.19486617624041</v>
      </c>
      <c r="Q69" s="565"/>
      <c r="R69" s="565">
        <f t="shared" si="3"/>
        <v>45.19565217391305</v>
      </c>
      <c r="S69" s="565">
        <f t="shared" si="4"/>
        <v>45.18779342723005</v>
      </c>
    </row>
    <row r="70" spans="1:19" ht="17.25" customHeight="1">
      <c r="A70" s="562"/>
      <c r="B70" s="472" t="s">
        <v>321</v>
      </c>
      <c r="C70" s="473">
        <v>5225908</v>
      </c>
      <c r="D70" s="449" t="s">
        <v>373</v>
      </c>
      <c r="E70" s="449" t="s">
        <v>466</v>
      </c>
      <c r="F70" s="449" t="s">
        <v>646</v>
      </c>
      <c r="G70" s="449" t="s">
        <v>597</v>
      </c>
      <c r="H70" s="455">
        <f t="shared" si="11"/>
        <v>25556</v>
      </c>
      <c r="I70" s="455"/>
      <c r="J70" s="455">
        <v>23000</v>
      </c>
      <c r="K70" s="455">
        <v>2556</v>
      </c>
      <c r="L70" s="455">
        <f t="shared" si="12"/>
        <v>11550</v>
      </c>
      <c r="M70" s="455"/>
      <c r="N70" s="455">
        <v>10395</v>
      </c>
      <c r="O70" s="455">
        <v>1155</v>
      </c>
      <c r="P70" s="565">
        <f t="shared" si="2"/>
        <v>45.19486617624041</v>
      </c>
      <c r="Q70" s="565"/>
      <c r="R70" s="565">
        <f t="shared" si="3"/>
        <v>45.19565217391305</v>
      </c>
      <c r="S70" s="565">
        <f t="shared" si="4"/>
        <v>45.18779342723005</v>
      </c>
    </row>
    <row r="71" spans="1:19" ht="17.25" customHeight="1">
      <c r="A71" s="560" t="s">
        <v>848</v>
      </c>
      <c r="B71" s="474" t="s">
        <v>849</v>
      </c>
      <c r="C71" s="473"/>
      <c r="D71" s="449"/>
      <c r="E71" s="449"/>
      <c r="F71" s="449"/>
      <c r="G71" s="449"/>
      <c r="H71" s="454">
        <f aca="true" t="shared" si="13" ref="H71:O71">SUM(H72)</f>
        <v>7543.099999999999</v>
      </c>
      <c r="I71" s="454">
        <f t="shared" si="13"/>
        <v>0</v>
      </c>
      <c r="J71" s="454">
        <f t="shared" si="13"/>
        <v>7543.099999999999</v>
      </c>
      <c r="K71" s="454">
        <f t="shared" si="13"/>
        <v>0</v>
      </c>
      <c r="L71" s="454">
        <f t="shared" si="13"/>
        <v>1920.9</v>
      </c>
      <c r="M71" s="454">
        <f t="shared" si="13"/>
        <v>0</v>
      </c>
      <c r="N71" s="454">
        <f t="shared" si="13"/>
        <v>1920.9</v>
      </c>
      <c r="O71" s="454">
        <f t="shared" si="13"/>
        <v>0</v>
      </c>
      <c r="P71" s="565">
        <f t="shared" si="2"/>
        <v>25.46565735572908</v>
      </c>
      <c r="Q71" s="565"/>
      <c r="R71" s="565">
        <f t="shared" si="3"/>
        <v>25.46565735572908</v>
      </c>
      <c r="S71" s="565"/>
    </row>
    <row r="72" spans="1:19" ht="33" customHeight="1">
      <c r="A72" s="560" t="s">
        <v>850</v>
      </c>
      <c r="B72" s="474" t="s">
        <v>851</v>
      </c>
      <c r="C72" s="473"/>
      <c r="D72" s="449"/>
      <c r="E72" s="449"/>
      <c r="F72" s="449"/>
      <c r="G72" s="449"/>
      <c r="H72" s="454">
        <f>SUM(I72:K72)</f>
        <v>7543.099999999999</v>
      </c>
      <c r="I72" s="454">
        <f>SUM(I73:I74)</f>
        <v>0</v>
      </c>
      <c r="J72" s="454">
        <f>SUM(J73:J74)</f>
        <v>7543.099999999999</v>
      </c>
      <c r="K72" s="454"/>
      <c r="L72" s="454">
        <f aca="true" t="shared" si="14" ref="L72:L81">SUM(M72:O72)</f>
        <v>1920.9</v>
      </c>
      <c r="M72" s="454">
        <f>SUM(M73:M74)</f>
        <v>0</v>
      </c>
      <c r="N72" s="454">
        <f>SUM(N73:N74)</f>
        <v>1920.9</v>
      </c>
      <c r="O72" s="454"/>
      <c r="P72" s="565">
        <f t="shared" si="2"/>
        <v>25.46565735572908</v>
      </c>
      <c r="Q72" s="565"/>
      <c r="R72" s="565">
        <f t="shared" si="3"/>
        <v>25.46565735572908</v>
      </c>
      <c r="S72" s="565"/>
    </row>
    <row r="73" spans="1:19" ht="17.25" customHeight="1">
      <c r="A73" s="560"/>
      <c r="B73" s="477" t="s">
        <v>301</v>
      </c>
      <c r="C73" s="473">
        <v>5224500</v>
      </c>
      <c r="D73" s="449" t="s">
        <v>495</v>
      </c>
      <c r="E73" s="449" t="s">
        <v>466</v>
      </c>
      <c r="F73" s="449" t="s">
        <v>633</v>
      </c>
      <c r="G73" s="449" t="s">
        <v>597</v>
      </c>
      <c r="H73" s="455">
        <f aca="true" t="shared" si="15" ref="H73:H81">SUM(I73:K73)</f>
        <v>2498.7</v>
      </c>
      <c r="I73" s="455"/>
      <c r="J73" s="455">
        <v>2498.7</v>
      </c>
      <c r="K73" s="455">
        <v>0</v>
      </c>
      <c r="L73" s="455">
        <f t="shared" si="14"/>
        <v>671.9</v>
      </c>
      <c r="M73" s="455"/>
      <c r="N73" s="455">
        <v>671.9</v>
      </c>
      <c r="O73" s="455"/>
      <c r="P73" s="565">
        <f t="shared" si="2"/>
        <v>26.88998279105135</v>
      </c>
      <c r="Q73" s="565"/>
      <c r="R73" s="565">
        <f t="shared" si="3"/>
        <v>26.88998279105135</v>
      </c>
      <c r="S73" s="565"/>
    </row>
    <row r="74" spans="1:19" ht="17.25" customHeight="1">
      <c r="A74" s="560"/>
      <c r="B74" s="477" t="s">
        <v>301</v>
      </c>
      <c r="C74" s="473">
        <v>5224500</v>
      </c>
      <c r="D74" s="449" t="s">
        <v>495</v>
      </c>
      <c r="E74" s="449" t="s">
        <v>466</v>
      </c>
      <c r="F74" s="449" t="s">
        <v>633</v>
      </c>
      <c r="G74" s="449" t="s">
        <v>766</v>
      </c>
      <c r="H74" s="455">
        <f t="shared" si="15"/>
        <v>5044.4</v>
      </c>
      <c r="I74" s="455"/>
      <c r="J74" s="455">
        <v>5044.4</v>
      </c>
      <c r="K74" s="455">
        <v>0</v>
      </c>
      <c r="L74" s="455">
        <f t="shared" si="14"/>
        <v>1249</v>
      </c>
      <c r="M74" s="455"/>
      <c r="N74" s="455">
        <v>1249</v>
      </c>
      <c r="O74" s="455"/>
      <c r="P74" s="565">
        <f t="shared" si="2"/>
        <v>24.760130045198636</v>
      </c>
      <c r="Q74" s="565"/>
      <c r="R74" s="565">
        <f t="shared" si="3"/>
        <v>24.760130045198636</v>
      </c>
      <c r="S74" s="565"/>
    </row>
    <row r="75" spans="1:19" ht="17.25" customHeight="1">
      <c r="A75" s="560" t="s">
        <v>852</v>
      </c>
      <c r="B75" s="558" t="s">
        <v>279</v>
      </c>
      <c r="C75" s="473"/>
      <c r="D75" s="449"/>
      <c r="E75" s="449"/>
      <c r="F75" s="449"/>
      <c r="G75" s="449"/>
      <c r="H75" s="454">
        <f>SUM(I75:K75)</f>
        <v>350</v>
      </c>
      <c r="I75" s="454">
        <f>I76</f>
        <v>350</v>
      </c>
      <c r="J75" s="455"/>
      <c r="K75" s="455"/>
      <c r="L75" s="454">
        <f>SUM(M75:O75)</f>
        <v>228.7</v>
      </c>
      <c r="M75" s="454">
        <f>M76</f>
        <v>228.7</v>
      </c>
      <c r="N75" s="455"/>
      <c r="O75" s="455"/>
      <c r="P75" s="565"/>
      <c r="Q75" s="565"/>
      <c r="R75" s="565"/>
      <c r="S75" s="565"/>
    </row>
    <row r="76" spans="1:19" ht="17.25" customHeight="1">
      <c r="A76" s="560"/>
      <c r="B76" s="557" t="s">
        <v>278</v>
      </c>
      <c r="C76" s="473">
        <v>5100301</v>
      </c>
      <c r="D76" s="449" t="s">
        <v>495</v>
      </c>
      <c r="E76" s="449" t="s">
        <v>466</v>
      </c>
      <c r="F76" s="449" t="s">
        <v>633</v>
      </c>
      <c r="G76" s="449" t="s">
        <v>766</v>
      </c>
      <c r="H76" s="455">
        <f>SUM(I76:K76)</f>
        <v>350</v>
      </c>
      <c r="I76" s="455">
        <v>350</v>
      </c>
      <c r="J76" s="455"/>
      <c r="K76" s="455"/>
      <c r="L76" s="455">
        <f>SUM(M76:O76)</f>
        <v>228.7</v>
      </c>
      <c r="M76" s="455">
        <v>228.7</v>
      </c>
      <c r="N76" s="455"/>
      <c r="O76" s="455"/>
      <c r="P76" s="565"/>
      <c r="Q76" s="565"/>
      <c r="R76" s="565"/>
      <c r="S76" s="565"/>
    </row>
    <row r="77" spans="1:19" ht="30" customHeight="1">
      <c r="A77" s="560" t="s">
        <v>853</v>
      </c>
      <c r="B77" s="467" t="s">
        <v>652</v>
      </c>
      <c r="C77" s="476"/>
      <c r="D77" s="450"/>
      <c r="E77" s="450"/>
      <c r="F77" s="450"/>
      <c r="G77" s="450"/>
      <c r="H77" s="454">
        <f t="shared" si="15"/>
        <v>3328.1</v>
      </c>
      <c r="I77" s="454"/>
      <c r="J77" s="454">
        <f>SUM(J78)</f>
        <v>2428.1</v>
      </c>
      <c r="K77" s="454">
        <f>K78</f>
        <v>900</v>
      </c>
      <c r="L77" s="454">
        <f t="shared" si="14"/>
        <v>601.3</v>
      </c>
      <c r="M77" s="454"/>
      <c r="N77" s="454">
        <f>SUM(N78)</f>
        <v>220.1</v>
      </c>
      <c r="O77" s="454">
        <f>O78</f>
        <v>381.2</v>
      </c>
      <c r="P77" s="565">
        <f aca="true" t="shared" si="16" ref="P77:P86">L77*100/H77</f>
        <v>18.06736576424987</v>
      </c>
      <c r="Q77" s="565"/>
      <c r="R77" s="565">
        <f aca="true" t="shared" si="17" ref="R77:R86">N77*100/J77</f>
        <v>9.06470079486018</v>
      </c>
      <c r="S77" s="565">
        <f aca="true" t="shared" si="18" ref="S77:S86">O77*100/K77</f>
        <v>42.355555555555554</v>
      </c>
    </row>
    <row r="78" spans="1:19" ht="20.25" customHeight="1">
      <c r="A78" s="560"/>
      <c r="B78" s="477" t="s">
        <v>316</v>
      </c>
      <c r="C78" s="473">
        <v>5220400</v>
      </c>
      <c r="D78" s="449" t="s">
        <v>495</v>
      </c>
      <c r="E78" s="449" t="s">
        <v>319</v>
      </c>
      <c r="F78" s="449" t="s">
        <v>641</v>
      </c>
      <c r="G78" s="449" t="s">
        <v>597</v>
      </c>
      <c r="H78" s="455">
        <f t="shared" si="15"/>
        <v>3328.1</v>
      </c>
      <c r="I78" s="455"/>
      <c r="J78" s="455">
        <v>2428.1</v>
      </c>
      <c r="K78" s="455">
        <v>900</v>
      </c>
      <c r="L78" s="455">
        <f t="shared" si="14"/>
        <v>601.3</v>
      </c>
      <c r="M78" s="455"/>
      <c r="N78" s="455">
        <v>220.1</v>
      </c>
      <c r="O78" s="455">
        <v>381.2</v>
      </c>
      <c r="P78" s="565">
        <f t="shared" si="16"/>
        <v>18.06736576424987</v>
      </c>
      <c r="Q78" s="565"/>
      <c r="R78" s="565">
        <f t="shared" si="17"/>
        <v>9.06470079486018</v>
      </c>
      <c r="S78" s="565">
        <f t="shared" si="18"/>
        <v>42.355555555555554</v>
      </c>
    </row>
    <row r="79" spans="1:19" ht="20.25" customHeight="1">
      <c r="A79" s="560" t="s">
        <v>280</v>
      </c>
      <c r="B79" s="467" t="s">
        <v>854</v>
      </c>
      <c r="C79" s="473"/>
      <c r="D79" s="449"/>
      <c r="E79" s="449"/>
      <c r="F79" s="449"/>
      <c r="G79" s="449"/>
      <c r="H79" s="454">
        <f t="shared" si="15"/>
        <v>144.6</v>
      </c>
      <c r="I79" s="454"/>
      <c r="J79" s="454">
        <f>SUM(J81)</f>
        <v>144.6</v>
      </c>
      <c r="K79" s="455"/>
      <c r="L79" s="454">
        <f t="shared" si="14"/>
        <v>144.6</v>
      </c>
      <c r="M79" s="454"/>
      <c r="N79" s="454">
        <f>SUM(N81)</f>
        <v>144.6</v>
      </c>
      <c r="O79" s="455"/>
      <c r="P79" s="565">
        <f t="shared" si="16"/>
        <v>100</v>
      </c>
      <c r="Q79" s="565"/>
      <c r="R79" s="565">
        <f t="shared" si="17"/>
        <v>100</v>
      </c>
      <c r="S79" s="565"/>
    </row>
    <row r="80" spans="1:19" ht="20.25" customHeight="1">
      <c r="A80" s="560"/>
      <c r="B80" s="467" t="s">
        <v>855</v>
      </c>
      <c r="C80" s="473"/>
      <c r="D80" s="449"/>
      <c r="E80" s="449"/>
      <c r="F80" s="449"/>
      <c r="G80" s="449"/>
      <c r="H80" s="455">
        <f t="shared" si="15"/>
        <v>144.6</v>
      </c>
      <c r="I80" s="454"/>
      <c r="J80" s="454">
        <f>SUM(J81)</f>
        <v>144.6</v>
      </c>
      <c r="K80" s="455"/>
      <c r="L80" s="455">
        <f t="shared" si="14"/>
        <v>144.6</v>
      </c>
      <c r="M80" s="454"/>
      <c r="N80" s="454">
        <f>SUM(N81)</f>
        <v>144.6</v>
      </c>
      <c r="O80" s="455"/>
      <c r="P80" s="565">
        <f t="shared" si="16"/>
        <v>100</v>
      </c>
      <c r="Q80" s="565"/>
      <c r="R80" s="565">
        <f t="shared" si="17"/>
        <v>100</v>
      </c>
      <c r="S80" s="565"/>
    </row>
    <row r="81" spans="1:19" ht="20.25" customHeight="1">
      <c r="A81" s="560"/>
      <c r="B81" s="477" t="s">
        <v>359</v>
      </c>
      <c r="C81" s="473">
        <v>5220101</v>
      </c>
      <c r="D81" s="449" t="s">
        <v>378</v>
      </c>
      <c r="E81" s="449" t="s">
        <v>378</v>
      </c>
      <c r="F81" s="449" t="s">
        <v>633</v>
      </c>
      <c r="G81" s="449" t="s">
        <v>766</v>
      </c>
      <c r="H81" s="455">
        <f t="shared" si="15"/>
        <v>144.6</v>
      </c>
      <c r="I81" s="455"/>
      <c r="J81" s="455">
        <v>144.6</v>
      </c>
      <c r="K81" s="455"/>
      <c r="L81" s="455">
        <f t="shared" si="14"/>
        <v>144.6</v>
      </c>
      <c r="M81" s="455"/>
      <c r="N81" s="455">
        <v>144.6</v>
      </c>
      <c r="O81" s="455"/>
      <c r="P81" s="565">
        <f t="shared" si="16"/>
        <v>100</v>
      </c>
      <c r="Q81" s="565"/>
      <c r="R81" s="565">
        <f t="shared" si="17"/>
        <v>100</v>
      </c>
      <c r="S81" s="565"/>
    </row>
    <row r="82" spans="1:19" ht="12.75" hidden="1">
      <c r="A82" s="566"/>
      <c r="B82" s="566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5" t="e">
        <f t="shared" si="16"/>
        <v>#DIV/0!</v>
      </c>
      <c r="Q82" s="565" t="e">
        <f>M82*100/I82</f>
        <v>#DIV/0!</v>
      </c>
      <c r="R82" s="565" t="e">
        <f t="shared" si="17"/>
        <v>#DIV/0!</v>
      </c>
      <c r="S82" s="565" t="e">
        <f t="shared" si="18"/>
        <v>#DIV/0!</v>
      </c>
    </row>
    <row r="83" spans="1:19" ht="12.75" hidden="1">
      <c r="A83" s="566"/>
      <c r="B83" s="566"/>
      <c r="C83" s="566"/>
      <c r="D83" s="566"/>
      <c r="E83" s="566"/>
      <c r="F83" s="566"/>
      <c r="G83" s="566"/>
      <c r="H83" s="566"/>
      <c r="I83" s="566"/>
      <c r="J83" s="566"/>
      <c r="K83" s="566"/>
      <c r="L83" s="566"/>
      <c r="M83" s="566"/>
      <c r="N83" s="566"/>
      <c r="O83" s="566"/>
      <c r="P83" s="565" t="e">
        <f t="shared" si="16"/>
        <v>#DIV/0!</v>
      </c>
      <c r="Q83" s="565" t="e">
        <f>M83*100/I83</f>
        <v>#DIV/0!</v>
      </c>
      <c r="R83" s="565" t="e">
        <f t="shared" si="17"/>
        <v>#DIV/0!</v>
      </c>
      <c r="S83" s="565" t="e">
        <f t="shared" si="18"/>
        <v>#DIV/0!</v>
      </c>
    </row>
    <row r="84" spans="1:19" ht="12.75" hidden="1">
      <c r="A84" s="566"/>
      <c r="B84" s="566"/>
      <c r="C84" s="566"/>
      <c r="D84" s="566"/>
      <c r="E84" s="566"/>
      <c r="F84" s="566"/>
      <c r="G84" s="566"/>
      <c r="H84" s="566"/>
      <c r="I84" s="566"/>
      <c r="J84" s="566"/>
      <c r="K84" s="566"/>
      <c r="L84" s="566"/>
      <c r="M84" s="566"/>
      <c r="N84" s="566"/>
      <c r="O84" s="566"/>
      <c r="P84" s="565" t="e">
        <f t="shared" si="16"/>
        <v>#DIV/0!</v>
      </c>
      <c r="Q84" s="565" t="e">
        <f>M84*100/I84</f>
        <v>#DIV/0!</v>
      </c>
      <c r="R84" s="565" t="e">
        <f t="shared" si="17"/>
        <v>#DIV/0!</v>
      </c>
      <c r="S84" s="565" t="e">
        <f t="shared" si="18"/>
        <v>#DIV/0!</v>
      </c>
    </row>
    <row r="85" spans="1:19" ht="12.75" hidden="1">
      <c r="A85" s="566"/>
      <c r="B85" s="566"/>
      <c r="C85" s="566"/>
      <c r="D85" s="566"/>
      <c r="E85" s="566"/>
      <c r="F85" s="566"/>
      <c r="G85" s="566"/>
      <c r="H85" s="566"/>
      <c r="I85" s="566"/>
      <c r="J85" s="566"/>
      <c r="K85" s="566"/>
      <c r="L85" s="566"/>
      <c r="M85" s="566"/>
      <c r="N85" s="566"/>
      <c r="O85" s="566"/>
      <c r="P85" s="565" t="e">
        <f t="shared" si="16"/>
        <v>#DIV/0!</v>
      </c>
      <c r="Q85" s="565" t="e">
        <f>M85*100/I85</f>
        <v>#DIV/0!</v>
      </c>
      <c r="R85" s="565" t="e">
        <f t="shared" si="17"/>
        <v>#DIV/0!</v>
      </c>
      <c r="S85" s="565" t="e">
        <f t="shared" si="18"/>
        <v>#DIV/0!</v>
      </c>
    </row>
    <row r="86" spans="1:19" ht="34.5" customHeight="1">
      <c r="A86" s="562"/>
      <c r="B86" s="474" t="s">
        <v>856</v>
      </c>
      <c r="C86" s="476"/>
      <c r="D86" s="447"/>
      <c r="E86" s="447"/>
      <c r="F86" s="447"/>
      <c r="G86" s="447"/>
      <c r="H86" s="454">
        <f>SUM(I86:K86)</f>
        <v>738861.3999999999</v>
      </c>
      <c r="I86" s="454">
        <f>I9+I16+I20+I22+I25+I27+I39+I44+I51+I54+I57+I60+I63+I66+I68+I71+I75+I77+I79</f>
        <v>73139.5</v>
      </c>
      <c r="J86" s="454">
        <f>J9+J16+J20+J22+J25+J27+J39+J44+J51+J54+J57+J60+J63+J66+J68+J71+J75+J77+J79</f>
        <v>622163.5999999999</v>
      </c>
      <c r="K86" s="454">
        <f>K9+K16+K20+K22+K25+K27+K39+K44+K51+K54+K57+K60+K63+K66+K68+K71+K75+K77+K79</f>
        <v>43558.3</v>
      </c>
      <c r="L86" s="454">
        <f>SUM(M86:O86)</f>
        <v>374490.1999999999</v>
      </c>
      <c r="M86" s="454">
        <f>M9+M16+M20+M22+M25+M27+M39+M44+M51+M54+M57+M60+M63+M66+M68+M71+M75+M77+M79</f>
        <v>73018.2</v>
      </c>
      <c r="N86" s="454">
        <f>N9+N16+N20+N22+N25+N27+N39+N44+N51+N54+N57+N60+N63+N66+N68+N71+N75+N77+N79</f>
        <v>274077.8999999999</v>
      </c>
      <c r="O86" s="454">
        <f>O9+O16+O20+O22+O25+O27+O39+O44+O51+O54+O57+O60+O63+O66+O68+O71+O75+O77+O79</f>
        <v>27394.1</v>
      </c>
      <c r="P86" s="565">
        <f t="shared" si="16"/>
        <v>50.684769836399624</v>
      </c>
      <c r="Q86" s="565">
        <f>M86*100/I86</f>
        <v>99.8341525441109</v>
      </c>
      <c r="R86" s="565">
        <f t="shared" si="17"/>
        <v>44.05238429249155</v>
      </c>
      <c r="S86" s="565">
        <f t="shared" si="18"/>
        <v>62.890654593957976</v>
      </c>
    </row>
    <row r="87" spans="1:19" ht="35.25" customHeight="1">
      <c r="A87" s="645" t="s">
        <v>857</v>
      </c>
      <c r="B87" s="646"/>
      <c r="C87" s="646"/>
      <c r="D87" s="646"/>
      <c r="E87" s="646"/>
      <c r="F87" s="646"/>
      <c r="G87" s="646"/>
      <c r="H87" s="646"/>
      <c r="I87" s="646"/>
      <c r="J87" s="646"/>
      <c r="K87" s="646"/>
      <c r="L87" s="646"/>
      <c r="M87" s="646"/>
      <c r="N87" s="646"/>
      <c r="O87" s="646"/>
      <c r="P87" s="646"/>
      <c r="Q87" s="646"/>
      <c r="R87" s="646"/>
      <c r="S87" s="647"/>
    </row>
    <row r="88" spans="1:19" ht="36.75" customHeight="1">
      <c r="A88" s="456">
        <v>1</v>
      </c>
      <c r="B88" s="456" t="s">
        <v>858</v>
      </c>
      <c r="C88" s="450"/>
      <c r="D88" s="450"/>
      <c r="E88" s="450"/>
      <c r="F88" s="450"/>
      <c r="G88" s="450"/>
      <c r="H88" s="454">
        <f>SUM(I88:K88)</f>
        <v>914.8</v>
      </c>
      <c r="I88" s="454">
        <v>0</v>
      </c>
      <c r="J88" s="454">
        <v>0</v>
      </c>
      <c r="K88" s="454">
        <f>SUM(K89)</f>
        <v>914.8</v>
      </c>
      <c r="L88" s="454">
        <f>SUM(M88:O88)</f>
        <v>191.7</v>
      </c>
      <c r="M88" s="454">
        <v>0</v>
      </c>
      <c r="N88" s="454">
        <v>0</v>
      </c>
      <c r="O88" s="454">
        <f>SUM(O89)</f>
        <v>191.7</v>
      </c>
      <c r="P88" s="565">
        <f>L88*100/H88</f>
        <v>20.95540008745081</v>
      </c>
      <c r="Q88" s="565"/>
      <c r="R88" s="565"/>
      <c r="S88" s="565">
        <f>O88*100/K88</f>
        <v>20.95540008745081</v>
      </c>
    </row>
    <row r="89" spans="1:19" ht="19.5" customHeight="1">
      <c r="A89" s="482"/>
      <c r="B89" s="482" t="s">
        <v>546</v>
      </c>
      <c r="C89" s="449">
        <v>7950000</v>
      </c>
      <c r="D89" s="449" t="s">
        <v>469</v>
      </c>
      <c r="E89" s="449" t="s">
        <v>468</v>
      </c>
      <c r="F89" s="449" t="s">
        <v>603</v>
      </c>
      <c r="G89" s="449" t="s">
        <v>597</v>
      </c>
      <c r="H89" s="455">
        <f>SUM(I89:K89)</f>
        <v>914.8</v>
      </c>
      <c r="I89" s="455"/>
      <c r="J89" s="455"/>
      <c r="K89" s="455">
        <v>914.8</v>
      </c>
      <c r="L89" s="455">
        <f>SUM(M89:O89)</f>
        <v>191.7</v>
      </c>
      <c r="M89" s="455"/>
      <c r="N89" s="455"/>
      <c r="O89" s="455">
        <v>191.7</v>
      </c>
      <c r="P89" s="565">
        <f aca="true" t="shared" si="19" ref="P89:P118">L89*100/H89</f>
        <v>20.95540008745081</v>
      </c>
      <c r="Q89" s="565"/>
      <c r="R89" s="565"/>
      <c r="S89" s="565">
        <f aca="true" t="shared" si="20" ref="S89:S118">O89*100/K89</f>
        <v>20.95540008745081</v>
      </c>
    </row>
    <row r="90" spans="1:19" ht="48.75" customHeight="1">
      <c r="A90" s="456">
        <v>2</v>
      </c>
      <c r="B90" s="456" t="s">
        <v>863</v>
      </c>
      <c r="C90" s="450"/>
      <c r="D90" s="450"/>
      <c r="E90" s="450"/>
      <c r="F90" s="450"/>
      <c r="G90" s="450"/>
      <c r="H90" s="454">
        <f>SUM(I90:K90)</f>
        <v>3982</v>
      </c>
      <c r="I90" s="454">
        <v>0</v>
      </c>
      <c r="J90" s="454">
        <v>0</v>
      </c>
      <c r="K90" s="454">
        <f>SUM(K91)</f>
        <v>3982</v>
      </c>
      <c r="L90" s="454">
        <f>SUM(M90:O90)</f>
        <v>552.6</v>
      </c>
      <c r="M90" s="454">
        <v>0</v>
      </c>
      <c r="N90" s="454">
        <v>0</v>
      </c>
      <c r="O90" s="454">
        <f>SUM(O91)</f>
        <v>552.6</v>
      </c>
      <c r="P90" s="565">
        <f t="shared" si="19"/>
        <v>13.877448518332496</v>
      </c>
      <c r="Q90" s="565"/>
      <c r="R90" s="565"/>
      <c r="S90" s="565">
        <f t="shared" si="20"/>
        <v>13.877448518332496</v>
      </c>
    </row>
    <row r="91" spans="1:19" ht="19.5" customHeight="1">
      <c r="A91" s="482"/>
      <c r="B91" s="482" t="s">
        <v>546</v>
      </c>
      <c r="C91" s="449">
        <v>7950000</v>
      </c>
      <c r="D91" s="449" t="s">
        <v>469</v>
      </c>
      <c r="E91" s="449" t="s">
        <v>468</v>
      </c>
      <c r="F91" s="449" t="s">
        <v>620</v>
      </c>
      <c r="G91" s="449" t="s">
        <v>597</v>
      </c>
      <c r="H91" s="455">
        <f>SUM(I91:K91)</f>
        <v>3982</v>
      </c>
      <c r="I91" s="455"/>
      <c r="J91" s="455"/>
      <c r="K91" s="455">
        <v>3982</v>
      </c>
      <c r="L91" s="455">
        <f>SUM(M91:O91)</f>
        <v>552.6</v>
      </c>
      <c r="M91" s="455"/>
      <c r="N91" s="455"/>
      <c r="O91" s="455">
        <v>552.6</v>
      </c>
      <c r="P91" s="565">
        <f t="shared" si="19"/>
        <v>13.877448518332496</v>
      </c>
      <c r="Q91" s="565"/>
      <c r="R91" s="565"/>
      <c r="S91" s="565">
        <f t="shared" si="20"/>
        <v>13.877448518332496</v>
      </c>
    </row>
    <row r="92" spans="1:19" ht="19.5" customHeight="1">
      <c r="A92" s="456">
        <v>3</v>
      </c>
      <c r="B92" s="456" t="s">
        <v>505</v>
      </c>
      <c r="C92" s="450"/>
      <c r="D92" s="450"/>
      <c r="E92" s="450"/>
      <c r="F92" s="450"/>
      <c r="G92" s="450"/>
      <c r="H92" s="454">
        <f aca="true" t="shared" si="21" ref="H92:H104">SUM(I92:K92)</f>
        <v>9243</v>
      </c>
      <c r="I92" s="454"/>
      <c r="J92" s="454"/>
      <c r="K92" s="454">
        <v>9243</v>
      </c>
      <c r="L92" s="454">
        <f aca="true" t="shared" si="22" ref="L92:L104">SUM(M92:O92)</f>
        <v>4754.8</v>
      </c>
      <c r="M92" s="454">
        <f>M93+M94</f>
        <v>0</v>
      </c>
      <c r="N92" s="454">
        <f>N93+N94</f>
        <v>0</v>
      </c>
      <c r="O92" s="454">
        <f>O93+O94</f>
        <v>4754.8</v>
      </c>
      <c r="P92" s="565">
        <f t="shared" si="19"/>
        <v>51.44217245483068</v>
      </c>
      <c r="Q92" s="565"/>
      <c r="R92" s="565"/>
      <c r="S92" s="565">
        <f t="shared" si="20"/>
        <v>51.44217245483068</v>
      </c>
    </row>
    <row r="93" spans="1:19" ht="18" customHeight="1">
      <c r="A93" s="482"/>
      <c r="B93" s="482" t="s">
        <v>308</v>
      </c>
      <c r="C93" s="449">
        <v>7950000</v>
      </c>
      <c r="D93" s="449" t="s">
        <v>495</v>
      </c>
      <c r="E93" s="449">
        <v>10</v>
      </c>
      <c r="F93" s="449">
        <v>500</v>
      </c>
      <c r="G93" s="449" t="s">
        <v>597</v>
      </c>
      <c r="H93" s="455">
        <f t="shared" si="21"/>
        <v>9020.6</v>
      </c>
      <c r="I93" s="455"/>
      <c r="J93" s="455"/>
      <c r="K93" s="455">
        <v>9020.6</v>
      </c>
      <c r="L93" s="455">
        <f t="shared" si="22"/>
        <v>4754.8</v>
      </c>
      <c r="M93" s="455"/>
      <c r="N93" s="455"/>
      <c r="O93" s="455">
        <v>4754.8</v>
      </c>
      <c r="P93" s="565">
        <f t="shared" si="19"/>
        <v>52.710462718666165</v>
      </c>
      <c r="Q93" s="565"/>
      <c r="R93" s="565"/>
      <c r="S93" s="565">
        <f t="shared" si="20"/>
        <v>52.710462718666165</v>
      </c>
    </row>
    <row r="94" spans="1:19" ht="19.5" customHeight="1">
      <c r="A94" s="482"/>
      <c r="B94" s="482" t="s">
        <v>364</v>
      </c>
      <c r="C94" s="449">
        <v>7950000</v>
      </c>
      <c r="D94" s="449" t="s">
        <v>377</v>
      </c>
      <c r="E94" s="449" t="s">
        <v>466</v>
      </c>
      <c r="F94" s="449">
        <v>500</v>
      </c>
      <c r="G94" s="449" t="s">
        <v>597</v>
      </c>
      <c r="H94" s="455">
        <f t="shared" si="21"/>
        <v>222.4</v>
      </c>
      <c r="I94" s="455"/>
      <c r="J94" s="455"/>
      <c r="K94" s="455">
        <v>222.4</v>
      </c>
      <c r="L94" s="455">
        <f t="shared" si="22"/>
        <v>0</v>
      </c>
      <c r="M94" s="455"/>
      <c r="N94" s="455"/>
      <c r="O94" s="455"/>
      <c r="P94" s="565">
        <f t="shared" si="19"/>
        <v>0</v>
      </c>
      <c r="Q94" s="565"/>
      <c r="R94" s="565"/>
      <c r="S94" s="565">
        <f t="shared" si="20"/>
        <v>0</v>
      </c>
    </row>
    <row r="95" spans="1:19" s="567" customFormat="1" ht="30.75" customHeight="1">
      <c r="A95" s="456" t="s">
        <v>819</v>
      </c>
      <c r="B95" s="456" t="s">
        <v>34</v>
      </c>
      <c r="C95" s="450"/>
      <c r="D95" s="450"/>
      <c r="E95" s="450"/>
      <c r="F95" s="450"/>
      <c r="G95" s="450"/>
      <c r="H95" s="454">
        <f t="shared" si="21"/>
        <v>5090.1</v>
      </c>
      <c r="I95" s="454">
        <v>0</v>
      </c>
      <c r="J95" s="454">
        <v>0</v>
      </c>
      <c r="K95" s="454">
        <f>SUM(K96)</f>
        <v>5090.1</v>
      </c>
      <c r="L95" s="454">
        <f t="shared" si="22"/>
        <v>228.8</v>
      </c>
      <c r="M95" s="454">
        <v>0</v>
      </c>
      <c r="N95" s="454">
        <v>0</v>
      </c>
      <c r="O95" s="454">
        <f>SUM(O96)</f>
        <v>228.8</v>
      </c>
      <c r="P95" s="565">
        <f t="shared" si="19"/>
        <v>4.495000098229897</v>
      </c>
      <c r="Q95" s="565"/>
      <c r="R95" s="565"/>
      <c r="S95" s="565">
        <f t="shared" si="20"/>
        <v>4.495000098229897</v>
      </c>
    </row>
    <row r="96" spans="1:19" ht="19.5" customHeight="1">
      <c r="A96" s="482"/>
      <c r="B96" s="482" t="s">
        <v>321</v>
      </c>
      <c r="C96" s="449">
        <v>7950000</v>
      </c>
      <c r="D96" s="449" t="s">
        <v>373</v>
      </c>
      <c r="E96" s="449" t="s">
        <v>466</v>
      </c>
      <c r="F96" s="449">
        <v>500</v>
      </c>
      <c r="G96" s="449" t="s">
        <v>597</v>
      </c>
      <c r="H96" s="455">
        <f t="shared" si="21"/>
        <v>5090.1</v>
      </c>
      <c r="I96" s="455"/>
      <c r="J96" s="455"/>
      <c r="K96" s="455">
        <v>5090.1</v>
      </c>
      <c r="L96" s="455">
        <f t="shared" si="22"/>
        <v>228.8</v>
      </c>
      <c r="M96" s="455"/>
      <c r="N96" s="455"/>
      <c r="O96" s="455">
        <v>228.8</v>
      </c>
      <c r="P96" s="565">
        <f t="shared" si="19"/>
        <v>4.495000098229897</v>
      </c>
      <c r="Q96" s="565"/>
      <c r="R96" s="565"/>
      <c r="S96" s="565">
        <f t="shared" si="20"/>
        <v>4.495000098229897</v>
      </c>
    </row>
    <row r="97" spans="1:19" ht="26.25" customHeight="1">
      <c r="A97" s="456" t="s">
        <v>821</v>
      </c>
      <c r="B97" s="456" t="s">
        <v>864</v>
      </c>
      <c r="C97" s="450"/>
      <c r="D97" s="450"/>
      <c r="E97" s="450"/>
      <c r="F97" s="450"/>
      <c r="G97" s="450"/>
      <c r="H97" s="454">
        <f t="shared" si="21"/>
        <v>43929.8</v>
      </c>
      <c r="I97" s="454">
        <v>0</v>
      </c>
      <c r="J97" s="454">
        <v>0</v>
      </c>
      <c r="K97" s="454">
        <f>SUM(K98)</f>
        <v>43929.8</v>
      </c>
      <c r="L97" s="454">
        <f t="shared" si="22"/>
        <v>32268.8</v>
      </c>
      <c r="M97" s="454">
        <v>0</v>
      </c>
      <c r="N97" s="454">
        <v>0</v>
      </c>
      <c r="O97" s="454">
        <f>SUM(O98)</f>
        <v>32268.8</v>
      </c>
      <c r="P97" s="565">
        <f t="shared" si="19"/>
        <v>73.45537653255876</v>
      </c>
      <c r="Q97" s="565"/>
      <c r="R97" s="565"/>
      <c r="S97" s="565">
        <f t="shared" si="20"/>
        <v>73.45537653255876</v>
      </c>
    </row>
    <row r="98" spans="1:19" ht="17.25" customHeight="1">
      <c r="A98" s="482"/>
      <c r="B98" s="482" t="s">
        <v>328</v>
      </c>
      <c r="C98" s="449">
        <v>7950000</v>
      </c>
      <c r="D98" s="449" t="s">
        <v>373</v>
      </c>
      <c r="E98" s="449" t="s">
        <v>469</v>
      </c>
      <c r="F98" s="449">
        <v>500</v>
      </c>
      <c r="G98" s="449" t="s">
        <v>597</v>
      </c>
      <c r="H98" s="455">
        <f t="shared" si="21"/>
        <v>43929.8</v>
      </c>
      <c r="I98" s="455"/>
      <c r="J98" s="455"/>
      <c r="K98" s="455">
        <v>43929.8</v>
      </c>
      <c r="L98" s="455">
        <f t="shared" si="22"/>
        <v>32268.8</v>
      </c>
      <c r="M98" s="455"/>
      <c r="N98" s="455"/>
      <c r="O98" s="455">
        <v>32268.8</v>
      </c>
      <c r="P98" s="565">
        <f t="shared" si="19"/>
        <v>73.45537653255876</v>
      </c>
      <c r="Q98" s="565"/>
      <c r="R98" s="565"/>
      <c r="S98" s="565">
        <f t="shared" si="20"/>
        <v>73.45537653255876</v>
      </c>
    </row>
    <row r="99" spans="1:19" ht="31.5" customHeight="1">
      <c r="A99" s="456" t="s">
        <v>822</v>
      </c>
      <c r="B99" s="456" t="s">
        <v>865</v>
      </c>
      <c r="C99" s="450"/>
      <c r="D99" s="450"/>
      <c r="E99" s="450"/>
      <c r="F99" s="450"/>
      <c r="G99" s="450"/>
      <c r="H99" s="454">
        <f t="shared" si="21"/>
        <v>7700</v>
      </c>
      <c r="I99" s="454">
        <v>0</v>
      </c>
      <c r="J99" s="454">
        <v>0</v>
      </c>
      <c r="K99" s="454">
        <f>SUM(K100)</f>
        <v>7700</v>
      </c>
      <c r="L99" s="454">
        <f t="shared" si="22"/>
        <v>0</v>
      </c>
      <c r="M99" s="454">
        <v>0</v>
      </c>
      <c r="N99" s="454">
        <v>0</v>
      </c>
      <c r="O99" s="454">
        <f>SUM(O100)</f>
        <v>0</v>
      </c>
      <c r="P99" s="565">
        <f t="shared" si="19"/>
        <v>0</v>
      </c>
      <c r="Q99" s="565"/>
      <c r="R99" s="565"/>
      <c r="S99" s="565">
        <f t="shared" si="20"/>
        <v>0</v>
      </c>
    </row>
    <row r="100" spans="1:19" ht="19.5" customHeight="1">
      <c r="A100" s="482"/>
      <c r="B100" s="482" t="s">
        <v>323</v>
      </c>
      <c r="C100" s="449">
        <v>7950000</v>
      </c>
      <c r="D100" s="449" t="s">
        <v>373</v>
      </c>
      <c r="E100" s="449" t="s">
        <v>468</v>
      </c>
      <c r="F100" s="449">
        <v>500</v>
      </c>
      <c r="G100" s="449" t="s">
        <v>597</v>
      </c>
      <c r="H100" s="455">
        <f t="shared" si="21"/>
        <v>7700</v>
      </c>
      <c r="I100" s="455"/>
      <c r="J100" s="455"/>
      <c r="K100" s="455">
        <v>7700</v>
      </c>
      <c r="L100" s="455">
        <f t="shared" si="22"/>
        <v>0</v>
      </c>
      <c r="M100" s="455"/>
      <c r="N100" s="455"/>
      <c r="O100" s="455"/>
      <c r="P100" s="565">
        <f t="shared" si="19"/>
        <v>0</v>
      </c>
      <c r="Q100" s="565"/>
      <c r="R100" s="565"/>
      <c r="S100" s="565">
        <f t="shared" si="20"/>
        <v>0</v>
      </c>
    </row>
    <row r="101" spans="1:19" ht="46.5" customHeight="1">
      <c r="A101" s="456" t="s">
        <v>827</v>
      </c>
      <c r="B101" s="456" t="s">
        <v>669</v>
      </c>
      <c r="C101" s="450"/>
      <c r="D101" s="450"/>
      <c r="E101" s="450"/>
      <c r="F101" s="450"/>
      <c r="G101" s="450"/>
      <c r="H101" s="454">
        <f t="shared" si="21"/>
        <v>9050</v>
      </c>
      <c r="I101" s="454"/>
      <c r="J101" s="454"/>
      <c r="K101" s="454">
        <f>SUM(K102)</f>
        <v>9050</v>
      </c>
      <c r="L101" s="454">
        <f t="shared" si="22"/>
        <v>0</v>
      </c>
      <c r="M101" s="454"/>
      <c r="N101" s="454"/>
      <c r="O101" s="454">
        <f>SUM(O102)</f>
        <v>0</v>
      </c>
      <c r="P101" s="565">
        <f t="shared" si="19"/>
        <v>0</v>
      </c>
      <c r="Q101" s="565"/>
      <c r="R101" s="565"/>
      <c r="S101" s="565">
        <f t="shared" si="20"/>
        <v>0</v>
      </c>
    </row>
    <row r="102" spans="1:19" ht="21" customHeight="1">
      <c r="A102" s="482"/>
      <c r="B102" s="482" t="s">
        <v>323</v>
      </c>
      <c r="C102" s="449">
        <v>7950000</v>
      </c>
      <c r="D102" s="449" t="s">
        <v>373</v>
      </c>
      <c r="E102" s="449" t="s">
        <v>468</v>
      </c>
      <c r="F102" s="449" t="s">
        <v>646</v>
      </c>
      <c r="G102" s="449" t="s">
        <v>597</v>
      </c>
      <c r="H102" s="455">
        <f t="shared" si="21"/>
        <v>9050</v>
      </c>
      <c r="I102" s="455"/>
      <c r="J102" s="455"/>
      <c r="K102" s="455">
        <v>9050</v>
      </c>
      <c r="L102" s="455">
        <f t="shared" si="22"/>
        <v>0</v>
      </c>
      <c r="M102" s="455"/>
      <c r="N102" s="455"/>
      <c r="O102" s="455"/>
      <c r="P102" s="565">
        <f t="shared" si="19"/>
        <v>0</v>
      </c>
      <c r="Q102" s="565"/>
      <c r="R102" s="565"/>
      <c r="S102" s="565">
        <f t="shared" si="20"/>
        <v>0</v>
      </c>
    </row>
    <row r="103" spans="1:19" ht="21.75" customHeight="1">
      <c r="A103" s="456" t="s">
        <v>830</v>
      </c>
      <c r="B103" s="456" t="s">
        <v>866</v>
      </c>
      <c r="C103" s="450"/>
      <c r="D103" s="450"/>
      <c r="E103" s="450"/>
      <c r="F103" s="450"/>
      <c r="G103" s="450"/>
      <c r="H103" s="454">
        <f t="shared" si="21"/>
        <v>17886.4</v>
      </c>
      <c r="I103" s="454">
        <v>0</v>
      </c>
      <c r="J103" s="454">
        <v>0</v>
      </c>
      <c r="K103" s="454">
        <f>SUM(K104)</f>
        <v>17886.4</v>
      </c>
      <c r="L103" s="454">
        <f t="shared" si="22"/>
        <v>9297.4</v>
      </c>
      <c r="M103" s="454">
        <v>0</v>
      </c>
      <c r="N103" s="454">
        <v>0</v>
      </c>
      <c r="O103" s="454">
        <f>SUM(O104)</f>
        <v>9297.4</v>
      </c>
      <c r="P103" s="565">
        <f t="shared" si="19"/>
        <v>51.98027551659361</v>
      </c>
      <c r="Q103" s="565"/>
      <c r="R103" s="565"/>
      <c r="S103" s="565">
        <f t="shared" si="20"/>
        <v>51.98027551659361</v>
      </c>
    </row>
    <row r="104" spans="1:19" ht="15.75">
      <c r="A104" s="482"/>
      <c r="B104" s="482" t="s">
        <v>328</v>
      </c>
      <c r="C104" s="449">
        <v>7950000</v>
      </c>
      <c r="D104" s="449" t="s">
        <v>373</v>
      </c>
      <c r="E104" s="449" t="s">
        <v>469</v>
      </c>
      <c r="F104" s="449" t="s">
        <v>641</v>
      </c>
      <c r="G104" s="449" t="s">
        <v>597</v>
      </c>
      <c r="H104" s="455">
        <f t="shared" si="21"/>
        <v>17886.4</v>
      </c>
      <c r="I104" s="455"/>
      <c r="J104" s="455"/>
      <c r="K104" s="455">
        <v>17886.4</v>
      </c>
      <c r="L104" s="455">
        <f t="shared" si="22"/>
        <v>9297.4</v>
      </c>
      <c r="M104" s="455"/>
      <c r="N104" s="455"/>
      <c r="O104" s="455">
        <v>9297.4</v>
      </c>
      <c r="P104" s="565">
        <f t="shared" si="19"/>
        <v>51.98027551659361</v>
      </c>
      <c r="Q104" s="565"/>
      <c r="R104" s="565"/>
      <c r="S104" s="565">
        <f t="shared" si="20"/>
        <v>51.98027551659361</v>
      </c>
    </row>
    <row r="105" spans="1:19" ht="22.5" customHeight="1">
      <c r="A105" s="456" t="s">
        <v>836</v>
      </c>
      <c r="B105" s="474" t="s">
        <v>823</v>
      </c>
      <c r="C105" s="449"/>
      <c r="D105" s="449"/>
      <c r="E105" s="449"/>
      <c r="F105" s="449"/>
      <c r="G105" s="449"/>
      <c r="H105" s="454">
        <f>SUM(H106+H111)</f>
        <v>29750.8</v>
      </c>
      <c r="I105" s="454"/>
      <c r="J105" s="454"/>
      <c r="K105" s="454">
        <f>SUM(K106+K111)</f>
        <v>29750.8</v>
      </c>
      <c r="L105" s="454">
        <f>SUM(L106+L111)</f>
        <v>10454.900000000001</v>
      </c>
      <c r="M105" s="454"/>
      <c r="N105" s="454"/>
      <c r="O105" s="454">
        <f>SUM(O106+O111)</f>
        <v>10454.900000000001</v>
      </c>
      <c r="P105" s="565">
        <f t="shared" si="19"/>
        <v>35.141576024846394</v>
      </c>
      <c r="Q105" s="565"/>
      <c r="R105" s="565"/>
      <c r="S105" s="565">
        <f t="shared" si="20"/>
        <v>35.141576024846394</v>
      </c>
    </row>
    <row r="106" spans="1:19" ht="30.75" customHeight="1">
      <c r="A106" s="456" t="s">
        <v>837</v>
      </c>
      <c r="B106" s="456" t="s">
        <v>677</v>
      </c>
      <c r="C106" s="449"/>
      <c r="D106" s="449"/>
      <c r="E106" s="449"/>
      <c r="F106" s="449"/>
      <c r="G106" s="449"/>
      <c r="H106" s="454">
        <f>SUM(H107:H110)</f>
        <v>27560.8</v>
      </c>
      <c r="I106" s="454"/>
      <c r="J106" s="454"/>
      <c r="K106" s="454">
        <f>SUM(K107:K110)</f>
        <v>27560.8</v>
      </c>
      <c r="L106" s="454">
        <f>SUM(L107:L110)</f>
        <v>9170.2</v>
      </c>
      <c r="M106" s="454"/>
      <c r="N106" s="454"/>
      <c r="O106" s="454">
        <f>SUM(O107:O110)</f>
        <v>9170.2</v>
      </c>
      <c r="P106" s="565">
        <f t="shared" si="19"/>
        <v>33.272619082174685</v>
      </c>
      <c r="Q106" s="565"/>
      <c r="R106" s="565"/>
      <c r="S106" s="565">
        <f t="shared" si="20"/>
        <v>33.272619082174685</v>
      </c>
    </row>
    <row r="107" spans="1:19" ht="18.75" customHeight="1">
      <c r="A107" s="482"/>
      <c r="B107" s="472" t="s">
        <v>332</v>
      </c>
      <c r="C107" s="449">
        <v>7950000</v>
      </c>
      <c r="D107" s="449" t="s">
        <v>378</v>
      </c>
      <c r="E107" s="449" t="s">
        <v>466</v>
      </c>
      <c r="F107" s="449" t="s">
        <v>603</v>
      </c>
      <c r="G107" s="449" t="s">
        <v>766</v>
      </c>
      <c r="H107" s="455">
        <f aca="true" t="shared" si="23" ref="H107:H118">SUM(I107:K107)</f>
        <v>5300</v>
      </c>
      <c r="I107" s="455"/>
      <c r="J107" s="455"/>
      <c r="K107" s="455">
        <v>5300</v>
      </c>
      <c r="L107" s="455">
        <f aca="true" t="shared" si="24" ref="L107:L112">SUM(M107:O107)</f>
        <v>3935</v>
      </c>
      <c r="M107" s="455"/>
      <c r="N107" s="455"/>
      <c r="O107" s="455">
        <v>3935</v>
      </c>
      <c r="P107" s="565">
        <f t="shared" si="19"/>
        <v>74.24528301886792</v>
      </c>
      <c r="Q107" s="565"/>
      <c r="R107" s="565"/>
      <c r="S107" s="565">
        <f t="shared" si="20"/>
        <v>74.24528301886792</v>
      </c>
    </row>
    <row r="108" spans="1:19" ht="18.75" customHeight="1">
      <c r="A108" s="482"/>
      <c r="B108" s="472" t="s">
        <v>332</v>
      </c>
      <c r="C108" s="449">
        <v>7950001</v>
      </c>
      <c r="D108" s="449" t="s">
        <v>378</v>
      </c>
      <c r="E108" s="449" t="s">
        <v>466</v>
      </c>
      <c r="F108" s="449" t="s">
        <v>603</v>
      </c>
      <c r="G108" s="449" t="s">
        <v>597</v>
      </c>
      <c r="H108" s="455">
        <f t="shared" si="23"/>
        <v>16000</v>
      </c>
      <c r="I108" s="455"/>
      <c r="J108" s="455"/>
      <c r="K108" s="455">
        <v>16000</v>
      </c>
      <c r="L108" s="455">
        <f t="shared" si="24"/>
        <v>0</v>
      </c>
      <c r="M108" s="455"/>
      <c r="N108" s="455"/>
      <c r="O108" s="455"/>
      <c r="P108" s="565">
        <f t="shared" si="19"/>
        <v>0</v>
      </c>
      <c r="Q108" s="565"/>
      <c r="R108" s="565"/>
      <c r="S108" s="565">
        <f t="shared" si="20"/>
        <v>0</v>
      </c>
    </row>
    <row r="109" spans="1:19" ht="18.75" customHeight="1">
      <c r="A109" s="482"/>
      <c r="B109" s="472" t="s">
        <v>341</v>
      </c>
      <c r="C109" s="449">
        <v>7950000</v>
      </c>
      <c r="D109" s="449" t="s">
        <v>378</v>
      </c>
      <c r="E109" s="449" t="s">
        <v>468</v>
      </c>
      <c r="F109" s="449" t="s">
        <v>703</v>
      </c>
      <c r="G109" s="449" t="s">
        <v>766</v>
      </c>
      <c r="H109" s="455">
        <f t="shared" si="23"/>
        <v>455</v>
      </c>
      <c r="I109" s="455"/>
      <c r="J109" s="455"/>
      <c r="K109" s="455">
        <v>455</v>
      </c>
      <c r="L109" s="455">
        <f t="shared" si="24"/>
        <v>286.6</v>
      </c>
      <c r="M109" s="455"/>
      <c r="N109" s="455"/>
      <c r="O109" s="455">
        <v>286.6</v>
      </c>
      <c r="P109" s="565">
        <f t="shared" si="19"/>
        <v>62.989010989011</v>
      </c>
      <c r="Q109" s="565"/>
      <c r="R109" s="565"/>
      <c r="S109" s="565">
        <f t="shared" si="20"/>
        <v>62.989010989011</v>
      </c>
    </row>
    <row r="110" spans="1:19" ht="18.75" customHeight="1">
      <c r="A110" s="482"/>
      <c r="B110" s="472" t="s">
        <v>341</v>
      </c>
      <c r="C110" s="449">
        <v>7950000</v>
      </c>
      <c r="D110" s="449" t="s">
        <v>378</v>
      </c>
      <c r="E110" s="449" t="s">
        <v>468</v>
      </c>
      <c r="F110" s="449" t="s">
        <v>603</v>
      </c>
      <c r="G110" s="449" t="s">
        <v>766</v>
      </c>
      <c r="H110" s="455">
        <f t="shared" si="23"/>
        <v>5805.8</v>
      </c>
      <c r="I110" s="455"/>
      <c r="J110" s="455"/>
      <c r="K110" s="455">
        <v>5805.8</v>
      </c>
      <c r="L110" s="455">
        <f t="shared" si="24"/>
        <v>4948.6</v>
      </c>
      <c r="M110" s="455"/>
      <c r="N110" s="455"/>
      <c r="O110" s="455">
        <v>4948.6</v>
      </c>
      <c r="P110" s="565">
        <f t="shared" si="19"/>
        <v>85.23545420097145</v>
      </c>
      <c r="Q110" s="565"/>
      <c r="R110" s="565"/>
      <c r="S110" s="565">
        <f t="shared" si="20"/>
        <v>85.23545420097145</v>
      </c>
    </row>
    <row r="111" spans="1:19" ht="18.75" customHeight="1">
      <c r="A111" s="456" t="s">
        <v>281</v>
      </c>
      <c r="B111" s="474" t="s">
        <v>777</v>
      </c>
      <c r="C111" s="449"/>
      <c r="D111" s="449"/>
      <c r="E111" s="449"/>
      <c r="F111" s="449"/>
      <c r="G111" s="449"/>
      <c r="H111" s="454">
        <f t="shared" si="23"/>
        <v>2190</v>
      </c>
      <c r="I111" s="454"/>
      <c r="J111" s="454"/>
      <c r="K111" s="454">
        <f>SUM(K112)</f>
        <v>2190</v>
      </c>
      <c r="L111" s="454">
        <f t="shared" si="24"/>
        <v>1284.7</v>
      </c>
      <c r="M111" s="454"/>
      <c r="N111" s="454"/>
      <c r="O111" s="454">
        <f>SUM(O112)</f>
        <v>1284.7</v>
      </c>
      <c r="P111" s="565">
        <f t="shared" si="19"/>
        <v>58.662100456621005</v>
      </c>
      <c r="Q111" s="565"/>
      <c r="R111" s="565"/>
      <c r="S111" s="565">
        <f t="shared" si="20"/>
        <v>58.662100456621005</v>
      </c>
    </row>
    <row r="112" spans="1:19" ht="18.75" customHeight="1">
      <c r="A112" s="482"/>
      <c r="B112" s="472" t="s">
        <v>341</v>
      </c>
      <c r="C112" s="449">
        <v>7950000</v>
      </c>
      <c r="D112" s="449" t="s">
        <v>378</v>
      </c>
      <c r="E112" s="449" t="s">
        <v>468</v>
      </c>
      <c r="F112" s="449" t="s">
        <v>633</v>
      </c>
      <c r="G112" s="449" t="s">
        <v>766</v>
      </c>
      <c r="H112" s="455">
        <f t="shared" si="23"/>
        <v>2190</v>
      </c>
      <c r="I112" s="455"/>
      <c r="J112" s="455"/>
      <c r="K112" s="455">
        <f>SUM('[17]Анал.табл.'!S218)</f>
        <v>2190</v>
      </c>
      <c r="L112" s="455">
        <f t="shared" si="24"/>
        <v>1284.7</v>
      </c>
      <c r="M112" s="455"/>
      <c r="N112" s="455"/>
      <c r="O112" s="455">
        <v>1284.7</v>
      </c>
      <c r="P112" s="565">
        <f t="shared" si="19"/>
        <v>58.662100456621005</v>
      </c>
      <c r="Q112" s="565"/>
      <c r="R112" s="565"/>
      <c r="S112" s="565">
        <f t="shared" si="20"/>
        <v>58.662100456621005</v>
      </c>
    </row>
    <row r="113" spans="1:19" s="460" customFormat="1" ht="49.5" customHeight="1">
      <c r="A113" s="569" t="s">
        <v>114</v>
      </c>
      <c r="B113" s="570" t="s">
        <v>246</v>
      </c>
      <c r="C113" s="473"/>
      <c r="D113" s="449"/>
      <c r="E113" s="449"/>
      <c r="F113" s="449"/>
      <c r="G113" s="449"/>
      <c r="H113" s="454">
        <f>SUM(I113:K113)</f>
        <v>18080.699999999997</v>
      </c>
      <c r="I113" s="454">
        <f>SUM(I114:I116)</f>
        <v>0</v>
      </c>
      <c r="J113" s="454">
        <f>SUM(J114:J116)</f>
        <v>16053.099999999999</v>
      </c>
      <c r="K113" s="454">
        <f>SUM(K114:K116)</f>
        <v>2027.6</v>
      </c>
      <c r="L113" s="454">
        <f aca="true" t="shared" si="25" ref="L113:L118">SUM(M113:O113)</f>
        <v>17324.3</v>
      </c>
      <c r="M113" s="454">
        <f>SUM(M114:M116)</f>
        <v>0</v>
      </c>
      <c r="N113" s="454">
        <f>SUM(N114:N116)</f>
        <v>15349.3</v>
      </c>
      <c r="O113" s="454">
        <f>SUM(O114:O116)</f>
        <v>1975</v>
      </c>
      <c r="P113" s="571">
        <f t="shared" si="19"/>
        <v>95.81653365190509</v>
      </c>
      <c r="Q113" s="571"/>
      <c r="R113" s="571">
        <f>N113*100/J113</f>
        <v>95.61580006353914</v>
      </c>
      <c r="S113" s="571">
        <f t="shared" si="20"/>
        <v>97.40579996054448</v>
      </c>
    </row>
    <row r="114" spans="1:19" s="460" customFormat="1" ht="20.25" customHeight="1">
      <c r="A114" s="572"/>
      <c r="B114" s="573" t="s">
        <v>248</v>
      </c>
      <c r="C114" s="574" t="s">
        <v>691</v>
      </c>
      <c r="D114" s="574" t="s">
        <v>378</v>
      </c>
      <c r="E114" s="574" t="s">
        <v>378</v>
      </c>
      <c r="F114" s="574" t="s">
        <v>633</v>
      </c>
      <c r="G114" s="574" t="s">
        <v>597</v>
      </c>
      <c r="H114" s="455">
        <f>SUM(I114:K114)</f>
        <v>1416.9</v>
      </c>
      <c r="I114" s="455"/>
      <c r="J114" s="455">
        <v>1416.9</v>
      </c>
      <c r="K114" s="455"/>
      <c r="L114" s="455">
        <f t="shared" si="25"/>
        <v>1416.9</v>
      </c>
      <c r="M114" s="455"/>
      <c r="N114" s="455">
        <v>1416.9</v>
      </c>
      <c r="O114" s="455"/>
      <c r="P114" s="571">
        <f t="shared" si="19"/>
        <v>100</v>
      </c>
      <c r="Q114" s="571"/>
      <c r="R114" s="571">
        <f>N114*100/J114</f>
        <v>100</v>
      </c>
      <c r="S114" s="571"/>
    </row>
    <row r="115" spans="1:19" s="575" customFormat="1" ht="20.25" customHeight="1">
      <c r="A115" s="572"/>
      <c r="B115" s="573" t="s">
        <v>248</v>
      </c>
      <c r="C115" s="574" t="s">
        <v>691</v>
      </c>
      <c r="D115" s="574" t="s">
        <v>378</v>
      </c>
      <c r="E115" s="574" t="s">
        <v>378</v>
      </c>
      <c r="F115" s="574" t="s">
        <v>633</v>
      </c>
      <c r="G115" s="574" t="s">
        <v>766</v>
      </c>
      <c r="H115" s="455">
        <f>SUM(I115:K115)</f>
        <v>13926</v>
      </c>
      <c r="I115" s="455"/>
      <c r="J115" s="455">
        <v>11898.4</v>
      </c>
      <c r="K115" s="455">
        <v>2027.6</v>
      </c>
      <c r="L115" s="455">
        <f t="shared" si="25"/>
        <v>13625.8</v>
      </c>
      <c r="M115" s="455"/>
      <c r="N115" s="455">
        <v>11650.8</v>
      </c>
      <c r="O115" s="455">
        <v>1975</v>
      </c>
      <c r="P115" s="571">
        <f t="shared" si="19"/>
        <v>97.8443199770214</v>
      </c>
      <c r="Q115" s="571"/>
      <c r="R115" s="571">
        <f>N115*100/J115</f>
        <v>97.91904793921873</v>
      </c>
      <c r="S115" s="571">
        <f t="shared" si="20"/>
        <v>97.40579996054448</v>
      </c>
    </row>
    <row r="116" spans="1:19" s="575" customFormat="1" ht="20.25" customHeight="1">
      <c r="A116" s="572"/>
      <c r="B116" s="573" t="s">
        <v>247</v>
      </c>
      <c r="C116" s="574" t="s">
        <v>735</v>
      </c>
      <c r="D116" s="574">
        <v>10</v>
      </c>
      <c r="E116" s="574" t="s">
        <v>495</v>
      </c>
      <c r="F116" s="574" t="s">
        <v>624</v>
      </c>
      <c r="G116" s="574" t="s">
        <v>597</v>
      </c>
      <c r="H116" s="455">
        <f>SUM(I116:K116)</f>
        <v>2737.8</v>
      </c>
      <c r="I116" s="455"/>
      <c r="J116" s="455">
        <v>2737.8</v>
      </c>
      <c r="K116" s="455"/>
      <c r="L116" s="455">
        <f t="shared" si="25"/>
        <v>2281.6</v>
      </c>
      <c r="M116" s="455"/>
      <c r="N116" s="455">
        <v>2281.6</v>
      </c>
      <c r="O116" s="455"/>
      <c r="P116" s="571">
        <f t="shared" si="19"/>
        <v>83.33698590108845</v>
      </c>
      <c r="Q116" s="571"/>
      <c r="R116" s="571">
        <f>N116*100/J116</f>
        <v>83.33698590108845</v>
      </c>
      <c r="S116" s="571"/>
    </row>
    <row r="117" spans="1:19" ht="21" customHeight="1">
      <c r="A117" s="456"/>
      <c r="B117" s="456" t="s">
        <v>867</v>
      </c>
      <c r="C117" s="450"/>
      <c r="D117" s="450"/>
      <c r="E117" s="450"/>
      <c r="F117" s="450"/>
      <c r="G117" s="450"/>
      <c r="H117" s="454">
        <f t="shared" si="23"/>
        <v>97796.10000000002</v>
      </c>
      <c r="I117" s="454">
        <f>SUM(I103+I101+I99+I97+I95+I92+I90+I88)</f>
        <v>0</v>
      </c>
      <c r="J117" s="454">
        <f aca="true" t="shared" si="26" ref="J117:P117">SUM(J103+J101+J99+J97+J95+J92+J90+J88)</f>
        <v>0</v>
      </c>
      <c r="K117" s="454">
        <f t="shared" si="26"/>
        <v>97796.10000000002</v>
      </c>
      <c r="L117" s="454">
        <f t="shared" si="26"/>
        <v>47294.1</v>
      </c>
      <c r="M117" s="454">
        <f t="shared" si="26"/>
        <v>0</v>
      </c>
      <c r="N117" s="454">
        <f t="shared" si="26"/>
        <v>0</v>
      </c>
      <c r="O117" s="454">
        <f t="shared" si="26"/>
        <v>47294.1</v>
      </c>
      <c r="P117" s="454">
        <f t="shared" si="26"/>
        <v>216.20567320799626</v>
      </c>
      <c r="Q117" s="565"/>
      <c r="R117" s="565"/>
      <c r="S117" s="568">
        <f t="shared" si="20"/>
        <v>48.35990392254905</v>
      </c>
    </row>
    <row r="118" spans="1:19" ht="21" customHeight="1">
      <c r="A118" s="456"/>
      <c r="B118" s="456" t="s">
        <v>868</v>
      </c>
      <c r="C118" s="450"/>
      <c r="D118" s="450"/>
      <c r="E118" s="450"/>
      <c r="F118" s="450"/>
      <c r="G118" s="450"/>
      <c r="H118" s="454">
        <f t="shared" si="23"/>
        <v>836657.4999999999</v>
      </c>
      <c r="I118" s="454">
        <f>SUM(I117+I86)</f>
        <v>73139.5</v>
      </c>
      <c r="J118" s="454">
        <f>SUM(J117+J86)</f>
        <v>622163.5999999999</v>
      </c>
      <c r="K118" s="454">
        <f>SUM(K117+K86)</f>
        <v>141354.40000000002</v>
      </c>
      <c r="L118" s="454">
        <f t="shared" si="25"/>
        <v>421784.29999999993</v>
      </c>
      <c r="M118" s="454">
        <f>SUM(M117+M86)</f>
        <v>73018.2</v>
      </c>
      <c r="N118" s="454">
        <f>SUM(N117+N86)</f>
        <v>274077.8999999999</v>
      </c>
      <c r="O118" s="454">
        <f>SUM(O117+O86)</f>
        <v>74688.2</v>
      </c>
      <c r="P118" s="568">
        <f t="shared" si="19"/>
        <v>50.413018469325856</v>
      </c>
      <c r="Q118" s="568">
        <f>M118*100/I118</f>
        <v>99.8341525441109</v>
      </c>
      <c r="R118" s="568">
        <f>N118*100/J118</f>
        <v>44.05238429249155</v>
      </c>
      <c r="S118" s="568">
        <f t="shared" si="20"/>
        <v>52.83754874273456</v>
      </c>
    </row>
    <row r="119" spans="1:11" ht="15.75">
      <c r="A119" s="459"/>
      <c r="B119" s="459"/>
      <c r="C119" s="460"/>
      <c r="D119" s="460"/>
      <c r="E119" s="460"/>
      <c r="F119" s="460"/>
      <c r="G119" s="460"/>
      <c r="H119" s="459"/>
      <c r="I119" s="459"/>
      <c r="J119" s="459"/>
      <c r="K119" s="459"/>
    </row>
    <row r="120" spans="1:11" ht="15.75">
      <c r="A120" s="459"/>
      <c r="B120" s="459"/>
      <c r="C120" s="460"/>
      <c r="D120" s="460"/>
      <c r="E120" s="460"/>
      <c r="F120" s="460"/>
      <c r="G120" s="460"/>
      <c r="H120" s="459"/>
      <c r="I120" s="459"/>
      <c r="J120" s="459"/>
      <c r="K120" s="459"/>
    </row>
    <row r="121" spans="1:11" ht="15.75">
      <c r="A121" s="459"/>
      <c r="B121" s="460"/>
      <c r="C121" s="461"/>
      <c r="D121" s="461"/>
      <c r="E121" s="461"/>
      <c r="F121" s="461"/>
      <c r="G121" s="461"/>
      <c r="H121" s="460"/>
      <c r="I121" s="460"/>
      <c r="J121" s="460"/>
      <c r="K121" s="459"/>
    </row>
    <row r="122" spans="1:11" ht="15.75">
      <c r="A122" s="459"/>
      <c r="B122" s="460"/>
      <c r="C122" s="461"/>
      <c r="D122" s="461"/>
      <c r="E122" s="461"/>
      <c r="F122" s="461"/>
      <c r="G122" s="461"/>
      <c r="H122" s="460"/>
      <c r="I122" s="460"/>
      <c r="J122" s="460"/>
      <c r="K122" s="459"/>
    </row>
    <row r="123" spans="1:11" ht="15.75">
      <c r="A123" s="459"/>
      <c r="B123" s="459"/>
      <c r="C123" s="460"/>
      <c r="D123" s="460"/>
      <c r="E123" s="460"/>
      <c r="F123" s="460"/>
      <c r="G123" s="460"/>
      <c r="H123" s="459"/>
      <c r="I123" s="459"/>
      <c r="J123" s="459"/>
      <c r="K123" s="459"/>
    </row>
    <row r="124" spans="1:11" ht="15.75">
      <c r="A124" s="459"/>
      <c r="B124" s="459"/>
      <c r="C124" s="460"/>
      <c r="D124" s="460"/>
      <c r="E124" s="460"/>
      <c r="F124" s="460"/>
      <c r="G124" s="460"/>
      <c r="H124" s="459"/>
      <c r="I124" s="459"/>
      <c r="J124" s="459"/>
      <c r="K124" s="459"/>
    </row>
    <row r="125" spans="1:11" ht="15.75">
      <c r="A125" s="459"/>
      <c r="B125" s="459"/>
      <c r="C125" s="460"/>
      <c r="D125" s="460"/>
      <c r="E125" s="460"/>
      <c r="F125" s="460"/>
      <c r="G125" s="460"/>
      <c r="H125" s="459"/>
      <c r="I125" s="459"/>
      <c r="J125" s="459"/>
      <c r="K125" s="459"/>
    </row>
    <row r="126" spans="1:11" ht="15.75">
      <c r="A126" s="459"/>
      <c r="B126" s="459"/>
      <c r="C126" s="460"/>
      <c r="D126" s="460"/>
      <c r="E126" s="460"/>
      <c r="F126" s="460"/>
      <c r="G126" s="460"/>
      <c r="H126" s="459"/>
      <c r="I126" s="459"/>
      <c r="J126" s="459"/>
      <c r="K126" s="459"/>
    </row>
    <row r="127" spans="1:11" ht="15.75">
      <c r="A127" s="459"/>
      <c r="B127" s="459"/>
      <c r="C127" s="460"/>
      <c r="D127" s="460"/>
      <c r="E127" s="460"/>
      <c r="F127" s="460"/>
      <c r="G127" s="460"/>
      <c r="H127" s="459"/>
      <c r="I127" s="459"/>
      <c r="J127" s="459"/>
      <c r="K127" s="459"/>
    </row>
    <row r="128" spans="1:11" ht="15.75">
      <c r="A128" s="459"/>
      <c r="B128" s="459"/>
      <c r="C128" s="460"/>
      <c r="D128" s="460"/>
      <c r="E128" s="460"/>
      <c r="F128" s="460"/>
      <c r="G128" s="460"/>
      <c r="H128" s="459"/>
      <c r="I128" s="459"/>
      <c r="J128" s="459"/>
      <c r="K128" s="459"/>
    </row>
    <row r="129" spans="1:11" ht="15.75">
      <c r="A129" s="459"/>
      <c r="B129" s="459"/>
      <c r="C129" s="460"/>
      <c r="D129" s="460"/>
      <c r="E129" s="460"/>
      <c r="F129" s="460"/>
      <c r="G129" s="460"/>
      <c r="H129" s="459"/>
      <c r="I129" s="459"/>
      <c r="J129" s="459"/>
      <c r="K129" s="459"/>
    </row>
    <row r="130" spans="1:11" ht="15.75">
      <c r="A130" s="459"/>
      <c r="B130" s="459"/>
      <c r="C130" s="460"/>
      <c r="D130" s="460"/>
      <c r="E130" s="460"/>
      <c r="F130" s="460"/>
      <c r="G130" s="460"/>
      <c r="H130" s="459"/>
      <c r="I130" s="459"/>
      <c r="J130" s="459"/>
      <c r="K130" s="459"/>
    </row>
    <row r="131" spans="1:11" ht="15.75">
      <c r="A131" s="459"/>
      <c r="B131" s="459"/>
      <c r="C131" s="460"/>
      <c r="D131" s="460"/>
      <c r="E131" s="460"/>
      <c r="F131" s="460"/>
      <c r="G131" s="460"/>
      <c r="H131" s="459"/>
      <c r="I131" s="459"/>
      <c r="J131" s="459"/>
      <c r="K131" s="459"/>
    </row>
    <row r="132" spans="1:11" ht="15.75">
      <c r="A132" s="459"/>
      <c r="B132" s="459"/>
      <c r="C132" s="460"/>
      <c r="D132" s="460"/>
      <c r="E132" s="460"/>
      <c r="F132" s="460"/>
      <c r="G132" s="460"/>
      <c r="H132" s="459"/>
      <c r="I132" s="459"/>
      <c r="J132" s="459"/>
      <c r="K132" s="459"/>
    </row>
    <row r="133" spans="1:11" ht="15.75">
      <c r="A133" s="459"/>
      <c r="B133" s="459"/>
      <c r="C133" s="460"/>
      <c r="D133" s="460"/>
      <c r="E133" s="460"/>
      <c r="F133" s="460"/>
      <c r="G133" s="460"/>
      <c r="H133" s="459"/>
      <c r="I133" s="459"/>
      <c r="J133" s="459"/>
      <c r="K133" s="459"/>
    </row>
    <row r="134" spans="1:11" ht="15.75">
      <c r="A134" s="459"/>
      <c r="B134" s="459"/>
      <c r="C134" s="460"/>
      <c r="D134" s="460"/>
      <c r="E134" s="460"/>
      <c r="F134" s="460"/>
      <c r="G134" s="460"/>
      <c r="H134" s="459"/>
      <c r="I134" s="459"/>
      <c r="J134" s="459"/>
      <c r="K134" s="459"/>
    </row>
    <row r="135" spans="1:11" ht="12.75">
      <c r="A135" s="460"/>
      <c r="B135" s="460"/>
      <c r="C135" s="460"/>
      <c r="D135" s="460"/>
      <c r="E135" s="460"/>
      <c r="F135" s="460"/>
      <c r="G135" s="460"/>
      <c r="H135" s="460"/>
      <c r="I135" s="460"/>
      <c r="J135" s="460"/>
      <c r="K135" s="460"/>
    </row>
    <row r="136" spans="1:11" ht="12.75">
      <c r="A136" s="460"/>
      <c r="B136" s="460"/>
      <c r="C136" s="460"/>
      <c r="D136" s="460"/>
      <c r="E136" s="460"/>
      <c r="F136" s="460"/>
      <c r="G136" s="460"/>
      <c r="H136" s="460"/>
      <c r="I136" s="460"/>
      <c r="J136" s="460"/>
      <c r="K136" s="460"/>
    </row>
    <row r="137" spans="1:11" ht="12.75">
      <c r="A137" s="460"/>
      <c r="B137" s="460"/>
      <c r="C137" s="460"/>
      <c r="D137" s="460"/>
      <c r="E137" s="460"/>
      <c r="F137" s="460"/>
      <c r="G137" s="460"/>
      <c r="H137" s="460"/>
      <c r="I137" s="460"/>
      <c r="J137" s="460"/>
      <c r="K137" s="460"/>
    </row>
    <row r="138" spans="1:11" ht="12.75">
      <c r="A138" s="460"/>
      <c r="B138" s="460"/>
      <c r="C138" s="460"/>
      <c r="D138" s="460"/>
      <c r="E138" s="460"/>
      <c r="F138" s="460"/>
      <c r="G138" s="460"/>
      <c r="H138" s="460"/>
      <c r="I138" s="460"/>
      <c r="J138" s="460"/>
      <c r="K138" s="460"/>
    </row>
    <row r="139" spans="1:11" ht="12.75">
      <c r="A139" s="460"/>
      <c r="B139" s="460"/>
      <c r="C139" s="460"/>
      <c r="D139" s="460"/>
      <c r="E139" s="460"/>
      <c r="F139" s="460"/>
      <c r="G139" s="460"/>
      <c r="H139" s="460"/>
      <c r="I139" s="460"/>
      <c r="J139" s="460"/>
      <c r="K139" s="460"/>
    </row>
    <row r="140" spans="1:11" ht="12.75">
      <c r="A140" s="460"/>
      <c r="B140" s="460"/>
      <c r="C140" s="460"/>
      <c r="D140" s="460"/>
      <c r="E140" s="460"/>
      <c r="F140" s="460"/>
      <c r="G140" s="460"/>
      <c r="H140" s="460"/>
      <c r="I140" s="460"/>
      <c r="J140" s="460"/>
      <c r="K140" s="460"/>
    </row>
    <row r="141" spans="1:11" ht="12.75">
      <c r="A141" s="460"/>
      <c r="B141" s="460"/>
      <c r="C141" s="460"/>
      <c r="D141" s="460"/>
      <c r="E141" s="460"/>
      <c r="F141" s="460"/>
      <c r="G141" s="460"/>
      <c r="H141" s="460"/>
      <c r="I141" s="460"/>
      <c r="J141" s="460"/>
      <c r="K141" s="460"/>
    </row>
    <row r="142" spans="1:11" ht="12.75">
      <c r="A142" s="460"/>
      <c r="B142" s="460"/>
      <c r="C142" s="460"/>
      <c r="D142" s="460"/>
      <c r="E142" s="460"/>
      <c r="F142" s="460"/>
      <c r="G142" s="460"/>
      <c r="H142" s="460"/>
      <c r="I142" s="460"/>
      <c r="J142" s="460"/>
      <c r="K142" s="460"/>
    </row>
    <row r="143" spans="1:11" ht="12.75">
      <c r="A143" s="460"/>
      <c r="B143" s="460"/>
      <c r="C143" s="460"/>
      <c r="D143" s="460"/>
      <c r="E143" s="460"/>
      <c r="F143" s="460"/>
      <c r="G143" s="460"/>
      <c r="H143" s="460"/>
      <c r="I143" s="460"/>
      <c r="J143" s="460"/>
      <c r="K143" s="460"/>
    </row>
    <row r="144" spans="1:11" ht="12.75">
      <c r="A144" s="460"/>
      <c r="B144" s="460"/>
      <c r="C144" s="460"/>
      <c r="D144" s="460"/>
      <c r="E144" s="460"/>
      <c r="F144" s="460"/>
      <c r="G144" s="460"/>
      <c r="H144" s="460"/>
      <c r="I144" s="460"/>
      <c r="J144" s="460"/>
      <c r="K144" s="460"/>
    </row>
    <row r="145" spans="1:11" ht="12.75">
      <c r="A145" s="460"/>
      <c r="B145" s="460"/>
      <c r="C145" s="460"/>
      <c r="D145" s="460"/>
      <c r="E145" s="460"/>
      <c r="F145" s="460"/>
      <c r="G145" s="460"/>
      <c r="H145" s="460"/>
      <c r="I145" s="460"/>
      <c r="J145" s="460"/>
      <c r="K145" s="460"/>
    </row>
    <row r="146" spans="1:11" ht="12.75">
      <c r="A146" s="460"/>
      <c r="B146" s="460"/>
      <c r="C146" s="460"/>
      <c r="D146" s="460"/>
      <c r="E146" s="460"/>
      <c r="F146" s="460"/>
      <c r="G146" s="460"/>
      <c r="H146" s="460"/>
      <c r="I146" s="460"/>
      <c r="J146" s="460"/>
      <c r="K146" s="460"/>
    </row>
    <row r="147" spans="1:11" ht="12.75">
      <c r="A147" s="460"/>
      <c r="B147" s="460"/>
      <c r="C147" s="460"/>
      <c r="D147" s="460"/>
      <c r="E147" s="460"/>
      <c r="F147" s="460"/>
      <c r="G147" s="460"/>
      <c r="H147" s="460"/>
      <c r="I147" s="460"/>
      <c r="J147" s="460"/>
      <c r="K147" s="460"/>
    </row>
    <row r="148" spans="1:11" ht="12.75">
      <c r="A148" s="460"/>
      <c r="B148" s="460"/>
      <c r="C148" s="460"/>
      <c r="D148" s="460"/>
      <c r="E148" s="460"/>
      <c r="F148" s="460"/>
      <c r="G148" s="460"/>
      <c r="H148" s="460"/>
      <c r="I148" s="460"/>
      <c r="J148" s="460"/>
      <c r="K148" s="460"/>
    </row>
    <row r="149" spans="1:11" ht="12.75">
      <c r="A149" s="460"/>
      <c r="B149" s="460"/>
      <c r="C149" s="460"/>
      <c r="D149" s="460"/>
      <c r="E149" s="460"/>
      <c r="F149" s="460"/>
      <c r="G149" s="460"/>
      <c r="H149" s="460"/>
      <c r="I149" s="460"/>
      <c r="J149" s="460"/>
      <c r="K149" s="460"/>
    </row>
    <row r="150" spans="1:11" ht="12.75">
      <c r="A150" s="460"/>
      <c r="B150" s="460"/>
      <c r="C150" s="460"/>
      <c r="D150" s="460"/>
      <c r="E150" s="460"/>
      <c r="F150" s="460"/>
      <c r="G150" s="460"/>
      <c r="H150" s="460"/>
      <c r="I150" s="460"/>
      <c r="J150" s="460"/>
      <c r="K150" s="460"/>
    </row>
    <row r="151" spans="1:11" ht="12.75">
      <c r="A151" s="460"/>
      <c r="B151" s="460"/>
      <c r="C151" s="460"/>
      <c r="D151" s="460"/>
      <c r="E151" s="460"/>
      <c r="F151" s="460"/>
      <c r="G151" s="460"/>
      <c r="H151" s="460"/>
      <c r="I151" s="460"/>
      <c r="J151" s="460"/>
      <c r="K151" s="460"/>
    </row>
    <row r="152" spans="1:11" ht="12.75">
      <c r="A152" s="460"/>
      <c r="B152" s="460"/>
      <c r="C152" s="460"/>
      <c r="D152" s="460"/>
      <c r="E152" s="460"/>
      <c r="F152" s="460"/>
      <c r="G152" s="460"/>
      <c r="H152" s="460"/>
      <c r="I152" s="460"/>
      <c r="J152" s="460"/>
      <c r="K152" s="460"/>
    </row>
    <row r="153" spans="1:11" ht="12.75">
      <c r="A153" s="460"/>
      <c r="B153" s="460"/>
      <c r="C153" s="460"/>
      <c r="D153" s="460"/>
      <c r="E153" s="460"/>
      <c r="F153" s="460"/>
      <c r="G153" s="460"/>
      <c r="H153" s="460"/>
      <c r="I153" s="460"/>
      <c r="J153" s="460"/>
      <c r="K153" s="460"/>
    </row>
    <row r="154" spans="1:11" ht="12.75">
      <c r="A154" s="460"/>
      <c r="B154" s="460"/>
      <c r="C154" s="460"/>
      <c r="D154" s="460"/>
      <c r="E154" s="460"/>
      <c r="F154" s="460"/>
      <c r="G154" s="460"/>
      <c r="H154" s="460"/>
      <c r="I154" s="460"/>
      <c r="J154" s="460"/>
      <c r="K154" s="460"/>
    </row>
    <row r="155" spans="1:11" ht="12.75">
      <c r="A155" s="460"/>
      <c r="B155" s="460"/>
      <c r="C155" s="460"/>
      <c r="D155" s="460"/>
      <c r="E155" s="460"/>
      <c r="F155" s="460"/>
      <c r="G155" s="460"/>
      <c r="H155" s="460"/>
      <c r="I155" s="460"/>
      <c r="J155" s="460"/>
      <c r="K155" s="460"/>
    </row>
    <row r="156" spans="1:11" ht="12.75">
      <c r="A156" s="460"/>
      <c r="B156" s="460"/>
      <c r="C156" s="460"/>
      <c r="D156" s="460"/>
      <c r="E156" s="460"/>
      <c r="F156" s="460"/>
      <c r="G156" s="460"/>
      <c r="H156" s="460"/>
      <c r="I156" s="460"/>
      <c r="J156" s="460"/>
      <c r="K156" s="460"/>
    </row>
    <row r="157" spans="1:11" ht="12.75">
      <c r="A157" s="460"/>
      <c r="B157" s="460"/>
      <c r="C157" s="460"/>
      <c r="D157" s="460"/>
      <c r="E157" s="460"/>
      <c r="F157" s="460"/>
      <c r="G157" s="460"/>
      <c r="H157" s="460"/>
      <c r="I157" s="460"/>
      <c r="J157" s="460"/>
      <c r="K157" s="460"/>
    </row>
    <row r="158" spans="1:11" ht="12.75">
      <c r="A158" s="460"/>
      <c r="B158" s="460"/>
      <c r="C158" s="460"/>
      <c r="D158" s="460"/>
      <c r="E158" s="460"/>
      <c r="F158" s="460"/>
      <c r="G158" s="460"/>
      <c r="H158" s="460"/>
      <c r="I158" s="460"/>
      <c r="J158" s="460"/>
      <c r="K158" s="460"/>
    </row>
    <row r="159" spans="1:11" ht="12.75">
      <c r="A159" s="460"/>
      <c r="B159" s="460"/>
      <c r="C159" s="460"/>
      <c r="D159" s="460"/>
      <c r="E159" s="460"/>
      <c r="F159" s="460"/>
      <c r="G159" s="460"/>
      <c r="H159" s="460"/>
      <c r="I159" s="460"/>
      <c r="J159" s="460"/>
      <c r="K159" s="460"/>
    </row>
    <row r="160" spans="1:11" ht="12.75">
      <c r="A160" s="460"/>
      <c r="B160" s="460"/>
      <c r="C160" s="460"/>
      <c r="D160" s="460"/>
      <c r="E160" s="460"/>
      <c r="F160" s="460"/>
      <c r="G160" s="460"/>
      <c r="H160" s="460"/>
      <c r="I160" s="460"/>
      <c r="J160" s="460"/>
      <c r="K160" s="460"/>
    </row>
    <row r="161" spans="1:11" ht="12.75">
      <c r="A161" s="460"/>
      <c r="B161" s="460"/>
      <c r="C161" s="460"/>
      <c r="D161" s="460"/>
      <c r="E161" s="460"/>
      <c r="F161" s="460"/>
      <c r="G161" s="460"/>
      <c r="H161" s="460"/>
      <c r="I161" s="460"/>
      <c r="J161" s="460"/>
      <c r="K161" s="460"/>
    </row>
    <row r="162" spans="1:11" ht="12.75">
      <c r="A162" s="460"/>
      <c r="B162" s="460"/>
      <c r="C162" s="460"/>
      <c r="D162" s="460"/>
      <c r="E162" s="460"/>
      <c r="F162" s="460"/>
      <c r="G162" s="460"/>
      <c r="H162" s="460"/>
      <c r="I162" s="460"/>
      <c r="J162" s="460"/>
      <c r="K162" s="460"/>
    </row>
    <row r="163" spans="1:11" ht="12.75">
      <c r="A163" s="460"/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</row>
    <row r="164" spans="1:11" ht="12.75">
      <c r="A164" s="460"/>
      <c r="B164" s="460"/>
      <c r="C164" s="460"/>
      <c r="D164" s="460"/>
      <c r="E164" s="460"/>
      <c r="F164" s="460"/>
      <c r="G164" s="460"/>
      <c r="H164" s="460"/>
      <c r="I164" s="460"/>
      <c r="J164" s="460"/>
      <c r="K164" s="460"/>
    </row>
    <row r="165" spans="1:11" ht="12.75">
      <c r="A165" s="460"/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</row>
    <row r="166" spans="1:11" ht="12.75">
      <c r="A166" s="460"/>
      <c r="B166" s="460"/>
      <c r="C166" s="460"/>
      <c r="D166" s="460"/>
      <c r="E166" s="460"/>
      <c r="F166" s="460"/>
      <c r="G166" s="460"/>
      <c r="H166" s="460"/>
      <c r="I166" s="460"/>
      <c r="J166" s="460"/>
      <c r="K166" s="460"/>
    </row>
    <row r="167" spans="1:11" ht="12.75">
      <c r="A167" s="460"/>
      <c r="B167" s="460"/>
      <c r="C167" s="460"/>
      <c r="D167" s="460"/>
      <c r="E167" s="460"/>
      <c r="F167" s="460"/>
      <c r="G167" s="460"/>
      <c r="H167" s="460"/>
      <c r="I167" s="460"/>
      <c r="J167" s="460"/>
      <c r="K167" s="460"/>
    </row>
    <row r="168" spans="1:11" ht="12.75">
      <c r="A168" s="460"/>
      <c r="B168" s="460"/>
      <c r="C168" s="460"/>
      <c r="D168" s="460"/>
      <c r="E168" s="460"/>
      <c r="F168" s="460"/>
      <c r="G168" s="460"/>
      <c r="H168" s="460"/>
      <c r="I168" s="460"/>
      <c r="J168" s="460"/>
      <c r="K168" s="460"/>
    </row>
    <row r="169" spans="1:11" ht="12.75">
      <c r="A169" s="460"/>
      <c r="B169" s="460"/>
      <c r="C169" s="460"/>
      <c r="D169" s="460"/>
      <c r="E169" s="460"/>
      <c r="F169" s="460"/>
      <c r="G169" s="460"/>
      <c r="H169" s="460"/>
      <c r="I169" s="460"/>
      <c r="J169" s="460"/>
      <c r="K169" s="460"/>
    </row>
    <row r="170" spans="1:11" ht="12.75">
      <c r="A170" s="460"/>
      <c r="B170" s="460"/>
      <c r="C170" s="460"/>
      <c r="D170" s="460"/>
      <c r="E170" s="460"/>
      <c r="F170" s="460"/>
      <c r="G170" s="460"/>
      <c r="H170" s="460"/>
      <c r="I170" s="460"/>
      <c r="J170" s="460"/>
      <c r="K170" s="460"/>
    </row>
    <row r="171" spans="1:11" ht="12.75">
      <c r="A171" s="460"/>
      <c r="B171" s="460"/>
      <c r="C171" s="460"/>
      <c r="D171" s="460"/>
      <c r="E171" s="460"/>
      <c r="F171" s="460"/>
      <c r="G171" s="460"/>
      <c r="H171" s="460"/>
      <c r="I171" s="460"/>
      <c r="J171" s="460"/>
      <c r="K171" s="460"/>
    </row>
    <row r="172" spans="1:11" ht="12.75">
      <c r="A172" s="460"/>
      <c r="B172" s="460"/>
      <c r="C172" s="460"/>
      <c r="D172" s="460"/>
      <c r="E172" s="460"/>
      <c r="F172" s="460"/>
      <c r="G172" s="460"/>
      <c r="H172" s="460"/>
      <c r="I172" s="460"/>
      <c r="J172" s="460"/>
      <c r="K172" s="460"/>
    </row>
    <row r="173" spans="1:11" ht="12.75">
      <c r="A173" s="460"/>
      <c r="B173" s="460"/>
      <c r="C173" s="460"/>
      <c r="D173" s="460"/>
      <c r="E173" s="460"/>
      <c r="F173" s="460"/>
      <c r="G173" s="460"/>
      <c r="H173" s="460"/>
      <c r="I173" s="460"/>
      <c r="J173" s="460"/>
      <c r="K173" s="460"/>
    </row>
    <row r="174" spans="1:11" ht="12.75">
      <c r="A174" s="460"/>
      <c r="B174" s="460"/>
      <c r="C174" s="460"/>
      <c r="D174" s="460"/>
      <c r="E174" s="460"/>
      <c r="F174" s="460"/>
      <c r="G174" s="460"/>
      <c r="H174" s="460"/>
      <c r="I174" s="460"/>
      <c r="J174" s="460"/>
      <c r="K174" s="460"/>
    </row>
    <row r="175" spans="1:11" ht="12.75">
      <c r="A175" s="460"/>
      <c r="B175" s="460"/>
      <c r="C175" s="460"/>
      <c r="D175" s="460"/>
      <c r="E175" s="460"/>
      <c r="F175" s="460"/>
      <c r="G175" s="460"/>
      <c r="H175" s="460"/>
      <c r="I175" s="460"/>
      <c r="J175" s="460"/>
      <c r="K175" s="460"/>
    </row>
    <row r="176" spans="1:11" ht="12.75">
      <c r="A176" s="460"/>
      <c r="B176" s="460"/>
      <c r="C176" s="460"/>
      <c r="D176" s="460"/>
      <c r="E176" s="460"/>
      <c r="F176" s="460"/>
      <c r="G176" s="460"/>
      <c r="H176" s="460"/>
      <c r="I176" s="460"/>
      <c r="J176" s="460"/>
      <c r="K176" s="460"/>
    </row>
    <row r="177" spans="1:11" ht="12.75">
      <c r="A177" s="460"/>
      <c r="B177" s="460"/>
      <c r="C177" s="460"/>
      <c r="D177" s="460"/>
      <c r="E177" s="460"/>
      <c r="F177" s="460"/>
      <c r="G177" s="460"/>
      <c r="H177" s="460"/>
      <c r="I177" s="460"/>
      <c r="J177" s="460"/>
      <c r="K177" s="460"/>
    </row>
    <row r="178" spans="1:11" ht="12.75">
      <c r="A178" s="460"/>
      <c r="B178" s="460"/>
      <c r="C178" s="460"/>
      <c r="D178" s="460"/>
      <c r="E178" s="460"/>
      <c r="F178" s="460"/>
      <c r="G178" s="460"/>
      <c r="H178" s="460"/>
      <c r="I178" s="460"/>
      <c r="J178" s="460"/>
      <c r="K178" s="460"/>
    </row>
    <row r="179" spans="1:11" ht="12.75">
      <c r="A179" s="460"/>
      <c r="B179" s="460"/>
      <c r="C179" s="460"/>
      <c r="D179" s="460"/>
      <c r="E179" s="460"/>
      <c r="F179" s="460"/>
      <c r="G179" s="460"/>
      <c r="H179" s="460"/>
      <c r="I179" s="460"/>
      <c r="J179" s="460"/>
      <c r="K179" s="460"/>
    </row>
    <row r="180" spans="1:11" ht="12.75">
      <c r="A180" s="460"/>
      <c r="B180" s="460"/>
      <c r="C180" s="460"/>
      <c r="D180" s="460"/>
      <c r="E180" s="460"/>
      <c r="F180" s="460"/>
      <c r="G180" s="460"/>
      <c r="H180" s="460"/>
      <c r="I180" s="460"/>
      <c r="J180" s="460"/>
      <c r="K180" s="460"/>
    </row>
    <row r="181" spans="1:11" ht="12.75">
      <c r="A181" s="460"/>
      <c r="B181" s="460"/>
      <c r="C181" s="460"/>
      <c r="D181" s="460"/>
      <c r="E181" s="460"/>
      <c r="F181" s="460"/>
      <c r="G181" s="460"/>
      <c r="H181" s="460"/>
      <c r="I181" s="460"/>
      <c r="J181" s="460"/>
      <c r="K181" s="460"/>
    </row>
    <row r="182" spans="1:11" ht="12.75">
      <c r="A182" s="460"/>
      <c r="B182" s="460"/>
      <c r="C182" s="460"/>
      <c r="D182" s="460"/>
      <c r="E182" s="460"/>
      <c r="F182" s="460"/>
      <c r="G182" s="460"/>
      <c r="H182" s="460"/>
      <c r="I182" s="460"/>
      <c r="J182" s="460"/>
      <c r="K182" s="460"/>
    </row>
    <row r="183" spans="1:11" ht="12.75">
      <c r="A183" s="460"/>
      <c r="B183" s="460"/>
      <c r="C183" s="460"/>
      <c r="D183" s="460"/>
      <c r="E183" s="460"/>
      <c r="F183" s="460"/>
      <c r="G183" s="460"/>
      <c r="H183" s="460"/>
      <c r="I183" s="460"/>
      <c r="J183" s="460"/>
      <c r="K183" s="460"/>
    </row>
    <row r="184" spans="1:11" ht="12.75">
      <c r="A184" s="460"/>
      <c r="B184" s="460"/>
      <c r="C184" s="460"/>
      <c r="D184" s="460"/>
      <c r="E184" s="460"/>
      <c r="F184" s="460"/>
      <c r="G184" s="460"/>
      <c r="H184" s="460"/>
      <c r="I184" s="460"/>
      <c r="J184" s="460"/>
      <c r="K184" s="460"/>
    </row>
    <row r="185" spans="1:11" ht="12.75">
      <c r="A185" s="460"/>
      <c r="B185" s="460"/>
      <c r="C185" s="460"/>
      <c r="D185" s="460"/>
      <c r="E185" s="460"/>
      <c r="F185" s="460"/>
      <c r="G185" s="460"/>
      <c r="H185" s="460"/>
      <c r="I185" s="460"/>
      <c r="J185" s="460"/>
      <c r="K185" s="460"/>
    </row>
    <row r="186" spans="1:11" ht="12.75">
      <c r="A186" s="460"/>
      <c r="B186" s="460"/>
      <c r="C186" s="460"/>
      <c r="D186" s="460"/>
      <c r="E186" s="460"/>
      <c r="F186" s="460"/>
      <c r="G186" s="460"/>
      <c r="H186" s="460"/>
      <c r="I186" s="460"/>
      <c r="J186" s="460"/>
      <c r="K186" s="460"/>
    </row>
    <row r="187" spans="1:11" ht="12.75">
      <c r="A187" s="460"/>
      <c r="B187" s="460"/>
      <c r="C187" s="460"/>
      <c r="D187" s="460"/>
      <c r="E187" s="460"/>
      <c r="F187" s="460"/>
      <c r="G187" s="460"/>
      <c r="H187" s="460"/>
      <c r="I187" s="460"/>
      <c r="J187" s="460"/>
      <c r="K187" s="460"/>
    </row>
    <row r="188" spans="1:11" ht="12.75">
      <c r="A188" s="460"/>
      <c r="B188" s="460"/>
      <c r="C188" s="460"/>
      <c r="D188" s="460"/>
      <c r="E188" s="460"/>
      <c r="F188" s="460"/>
      <c r="G188" s="460"/>
      <c r="H188" s="460"/>
      <c r="I188" s="460"/>
      <c r="J188" s="460"/>
      <c r="K188" s="460"/>
    </row>
    <row r="189" spans="1:11" ht="12.75">
      <c r="A189" s="460"/>
      <c r="B189" s="460"/>
      <c r="C189" s="460"/>
      <c r="D189" s="460"/>
      <c r="E189" s="460"/>
      <c r="F189" s="460"/>
      <c r="G189" s="460"/>
      <c r="H189" s="460"/>
      <c r="I189" s="460"/>
      <c r="J189" s="460"/>
      <c r="K189" s="460"/>
    </row>
    <row r="190" spans="1:11" ht="12.75">
      <c r="A190" s="460"/>
      <c r="B190" s="460"/>
      <c r="C190" s="460"/>
      <c r="D190" s="460"/>
      <c r="E190" s="460"/>
      <c r="F190" s="460"/>
      <c r="G190" s="460"/>
      <c r="H190" s="460"/>
      <c r="I190" s="460"/>
      <c r="J190" s="460"/>
      <c r="K190" s="460"/>
    </row>
    <row r="191" spans="1:11" ht="12.75">
      <c r="A191" s="460"/>
      <c r="B191" s="460"/>
      <c r="C191" s="460"/>
      <c r="D191" s="460"/>
      <c r="E191" s="460"/>
      <c r="F191" s="460"/>
      <c r="G191" s="460"/>
      <c r="H191" s="460"/>
      <c r="I191" s="460"/>
      <c r="J191" s="460"/>
      <c r="K191" s="460"/>
    </row>
    <row r="192" spans="1:11" ht="12.75">
      <c r="A192" s="460"/>
      <c r="B192" s="460"/>
      <c r="C192" s="460"/>
      <c r="D192" s="460"/>
      <c r="E192" s="460"/>
      <c r="F192" s="460"/>
      <c r="G192" s="460"/>
      <c r="H192" s="460"/>
      <c r="I192" s="460"/>
      <c r="J192" s="460"/>
      <c r="K192" s="460"/>
    </row>
    <row r="193" spans="1:11" ht="12.75">
      <c r="A193" s="460"/>
      <c r="B193" s="460"/>
      <c r="C193" s="460"/>
      <c r="D193" s="460"/>
      <c r="E193" s="460"/>
      <c r="F193" s="460"/>
      <c r="G193" s="460"/>
      <c r="H193" s="460"/>
      <c r="I193" s="460"/>
      <c r="J193" s="460"/>
      <c r="K193" s="460"/>
    </row>
    <row r="194" spans="1:11" ht="12.75">
      <c r="A194" s="460"/>
      <c r="B194" s="460"/>
      <c r="C194" s="460"/>
      <c r="D194" s="460"/>
      <c r="E194" s="460"/>
      <c r="F194" s="460"/>
      <c r="G194" s="460"/>
      <c r="H194" s="460"/>
      <c r="I194" s="460"/>
      <c r="J194" s="460"/>
      <c r="K194" s="460"/>
    </row>
    <row r="195" spans="1:11" ht="12.75">
      <c r="A195" s="460"/>
      <c r="B195" s="460"/>
      <c r="C195" s="460"/>
      <c r="D195" s="460"/>
      <c r="E195" s="460"/>
      <c r="F195" s="460"/>
      <c r="G195" s="460"/>
      <c r="H195" s="460"/>
      <c r="I195" s="460"/>
      <c r="J195" s="460"/>
      <c r="K195" s="460"/>
    </row>
    <row r="196" spans="1:11" ht="12.75">
      <c r="A196" s="460"/>
      <c r="B196" s="460"/>
      <c r="C196" s="460"/>
      <c r="D196" s="460"/>
      <c r="E196" s="460"/>
      <c r="F196" s="460"/>
      <c r="G196" s="460"/>
      <c r="H196" s="460"/>
      <c r="I196" s="460"/>
      <c r="J196" s="460"/>
      <c r="K196" s="460"/>
    </row>
    <row r="197" spans="1:11" ht="12.75">
      <c r="A197" s="460"/>
      <c r="B197" s="460"/>
      <c r="C197" s="460"/>
      <c r="D197" s="460"/>
      <c r="E197" s="460"/>
      <c r="F197" s="460"/>
      <c r="G197" s="460"/>
      <c r="H197" s="460"/>
      <c r="I197" s="460"/>
      <c r="J197" s="460"/>
      <c r="K197" s="460"/>
    </row>
    <row r="198" spans="1:11" ht="12.75">
      <c r="A198" s="460"/>
      <c r="B198" s="460"/>
      <c r="C198" s="460"/>
      <c r="D198" s="460"/>
      <c r="E198" s="460"/>
      <c r="F198" s="460"/>
      <c r="G198" s="460"/>
      <c r="H198" s="460"/>
      <c r="I198" s="460"/>
      <c r="J198" s="460"/>
      <c r="K198" s="460"/>
    </row>
    <row r="199" spans="1:11" ht="12.75">
      <c r="A199" s="460"/>
      <c r="B199" s="460"/>
      <c r="C199" s="460"/>
      <c r="D199" s="460"/>
      <c r="E199" s="460"/>
      <c r="F199" s="460"/>
      <c r="G199" s="460"/>
      <c r="H199" s="460"/>
      <c r="I199" s="460"/>
      <c r="J199" s="460"/>
      <c r="K199" s="460"/>
    </row>
    <row r="200" spans="1:11" ht="12.75">
      <c r="A200" s="460"/>
      <c r="B200" s="460"/>
      <c r="C200" s="460"/>
      <c r="D200" s="460"/>
      <c r="E200" s="460"/>
      <c r="F200" s="460"/>
      <c r="G200" s="460"/>
      <c r="H200" s="460"/>
      <c r="I200" s="460"/>
      <c r="J200" s="460"/>
      <c r="K200" s="460"/>
    </row>
    <row r="201" spans="1:11" ht="12.75">
      <c r="A201" s="460"/>
      <c r="B201" s="460"/>
      <c r="C201" s="460"/>
      <c r="D201" s="460"/>
      <c r="E201" s="460"/>
      <c r="F201" s="460"/>
      <c r="G201" s="460"/>
      <c r="H201" s="460"/>
      <c r="I201" s="460"/>
      <c r="J201" s="460"/>
      <c r="K201" s="460"/>
    </row>
  </sheetData>
  <sheetProtection/>
  <mergeCells count="19">
    <mergeCell ref="A87:S87"/>
    <mergeCell ref="G4:G6"/>
    <mergeCell ref="H4:H6"/>
    <mergeCell ref="I4:K4"/>
    <mergeCell ref="I5:K5"/>
    <mergeCell ref="A8:S8"/>
    <mergeCell ref="C4:C6"/>
    <mergeCell ref="D4:D6"/>
    <mergeCell ref="Q4:S5"/>
    <mergeCell ref="L4:L6"/>
    <mergeCell ref="P4:P6"/>
    <mergeCell ref="R3:S3"/>
    <mergeCell ref="A2:S2"/>
    <mergeCell ref="M4:O5"/>
    <mergeCell ref="A4:A6"/>
    <mergeCell ref="B4:B6"/>
    <mergeCell ref="J3:K3"/>
    <mergeCell ref="E4:E6"/>
    <mergeCell ref="F4:F6"/>
  </mergeCells>
  <printOptions/>
  <pageMargins left="0.7480314960629921" right="0.1968503937007874" top="0.2755905511811024" bottom="0.31496062992125984" header="0.15748031496062992" footer="0.1968503937007874"/>
  <pageSetup fitToHeight="2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313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78.140625" style="43" customWidth="1"/>
    <col min="2" max="2" width="4.28125" style="43" customWidth="1"/>
    <col min="3" max="3" width="4.421875" style="43" customWidth="1"/>
    <col min="4" max="4" width="10.28125" style="43" customWidth="1"/>
    <col min="5" max="5" width="14.57421875" style="43" customWidth="1"/>
    <col min="6" max="6" width="14.8515625" style="43" customWidth="1"/>
    <col min="7" max="7" width="14.28125" style="43" customWidth="1"/>
    <col min="8" max="16384" width="9.140625" style="43" customWidth="1"/>
  </cols>
  <sheetData>
    <row r="1" spans="1:7" ht="65.25" customHeight="1">
      <c r="A1" s="664" t="s">
        <v>367</v>
      </c>
      <c r="B1" s="664"/>
      <c r="C1" s="664"/>
      <c r="D1" s="664"/>
      <c r="E1" s="664"/>
      <c r="F1" s="664"/>
      <c r="G1" s="664"/>
    </row>
    <row r="2" spans="1:5" ht="12" customHeight="1">
      <c r="A2" s="1"/>
      <c r="B2" s="1"/>
      <c r="C2" s="662" t="s">
        <v>796</v>
      </c>
      <c r="D2" s="663"/>
      <c r="E2" s="1"/>
    </row>
    <row r="3" spans="1:7" s="345" customFormat="1" ht="55.5" customHeight="1">
      <c r="A3" s="336" t="s">
        <v>536</v>
      </c>
      <c r="B3" s="336" t="s">
        <v>537</v>
      </c>
      <c r="C3" s="336" t="s">
        <v>538</v>
      </c>
      <c r="D3" s="336" t="s">
        <v>869</v>
      </c>
      <c r="E3" s="336" t="s">
        <v>37</v>
      </c>
      <c r="F3" s="79" t="s">
        <v>36</v>
      </c>
      <c r="G3" s="79" t="s">
        <v>57</v>
      </c>
    </row>
    <row r="4" spans="1:7" ht="20.25" customHeight="1">
      <c r="A4" s="90" t="s">
        <v>870</v>
      </c>
      <c r="B4" s="8"/>
      <c r="C4" s="8"/>
      <c r="D4" s="8"/>
      <c r="E4" s="331">
        <f>SUM(E5+E18+E22+E41+E46)</f>
        <v>808208.7000000001</v>
      </c>
      <c r="F4" s="331">
        <f>SUM(F5+F18+F22+F41+F46)</f>
        <v>522818.29999999993</v>
      </c>
      <c r="G4" s="333">
        <f>F4*100/E4</f>
        <v>64.68852661447468</v>
      </c>
    </row>
    <row r="5" spans="1:7" ht="18" customHeight="1">
      <c r="A5" s="90" t="s">
        <v>539</v>
      </c>
      <c r="B5" s="8" t="s">
        <v>466</v>
      </c>
      <c r="C5" s="8" t="s">
        <v>467</v>
      </c>
      <c r="D5" s="6"/>
      <c r="E5" s="331">
        <f>SUM(E9+E6)</f>
        <v>14609.900000000001</v>
      </c>
      <c r="F5" s="331">
        <f>SUM(F9+F6)</f>
        <v>11679.8</v>
      </c>
      <c r="G5" s="333">
        <f aca="true" t="shared" si="0" ref="G5:G67">F5*100/E5</f>
        <v>79.9444212486054</v>
      </c>
    </row>
    <row r="6" spans="1:7" ht="17.25" customHeight="1">
      <c r="A6" s="337" t="s">
        <v>135</v>
      </c>
      <c r="B6" s="49" t="s">
        <v>466</v>
      </c>
      <c r="C6" s="49" t="s">
        <v>373</v>
      </c>
      <c r="D6" s="6"/>
      <c r="E6" s="338">
        <v>2.2</v>
      </c>
      <c r="F6" s="338">
        <v>0</v>
      </c>
      <c r="G6" s="329">
        <f t="shared" si="0"/>
        <v>0</v>
      </c>
    </row>
    <row r="7" spans="1:7" ht="20.25" customHeight="1" hidden="1">
      <c r="A7" s="339" t="s">
        <v>871</v>
      </c>
      <c r="B7" s="49" t="s">
        <v>466</v>
      </c>
      <c r="C7" s="49" t="s">
        <v>373</v>
      </c>
      <c r="D7" s="6"/>
      <c r="E7" s="332">
        <v>0</v>
      </c>
      <c r="F7" s="329"/>
      <c r="G7" s="329" t="e">
        <f t="shared" si="0"/>
        <v>#DIV/0!</v>
      </c>
    </row>
    <row r="8" spans="1:7" ht="38.25" customHeight="1">
      <c r="A8" s="340" t="s">
        <v>872</v>
      </c>
      <c r="B8" s="49" t="s">
        <v>466</v>
      </c>
      <c r="C8" s="49" t="s">
        <v>373</v>
      </c>
      <c r="D8" s="6" t="s">
        <v>873</v>
      </c>
      <c r="E8" s="332">
        <v>2.2</v>
      </c>
      <c r="F8" s="332">
        <v>0</v>
      </c>
      <c r="G8" s="329">
        <f t="shared" si="0"/>
        <v>0</v>
      </c>
    </row>
    <row r="9" spans="1:7" ht="17.25" customHeight="1">
      <c r="A9" s="337" t="s">
        <v>147</v>
      </c>
      <c r="B9" s="49" t="s">
        <v>466</v>
      </c>
      <c r="C9" s="49">
        <v>13</v>
      </c>
      <c r="D9" s="49"/>
      <c r="E9" s="341">
        <f>SUM(E10+E13)</f>
        <v>14607.7</v>
      </c>
      <c r="F9" s="341">
        <f>SUM(F10+F13)</f>
        <v>11679.8</v>
      </c>
      <c r="G9" s="329">
        <f t="shared" si="0"/>
        <v>79.9564613183458</v>
      </c>
    </row>
    <row r="10" spans="1:7" ht="19.5" customHeight="1">
      <c r="A10" s="340" t="s">
        <v>608</v>
      </c>
      <c r="B10" s="49" t="s">
        <v>466</v>
      </c>
      <c r="C10" s="49">
        <v>13</v>
      </c>
      <c r="D10" s="49" t="s">
        <v>609</v>
      </c>
      <c r="E10" s="341">
        <f>SUM(E11:E12)</f>
        <v>6376.3</v>
      </c>
      <c r="F10" s="341">
        <f>SUM(F11:F12)</f>
        <v>5684.9</v>
      </c>
      <c r="G10" s="329">
        <f t="shared" si="0"/>
        <v>89.15672098238791</v>
      </c>
    </row>
    <row r="11" spans="1:7" ht="33" customHeight="1">
      <c r="A11" s="340" t="s">
        <v>874</v>
      </c>
      <c r="B11" s="6" t="s">
        <v>466</v>
      </c>
      <c r="C11" s="6">
        <v>13</v>
      </c>
      <c r="D11" s="6" t="s">
        <v>875</v>
      </c>
      <c r="E11" s="46">
        <v>4419</v>
      </c>
      <c r="F11" s="329">
        <v>4378.2</v>
      </c>
      <c r="G11" s="329">
        <f t="shared" si="0"/>
        <v>99.07671418873048</v>
      </c>
    </row>
    <row r="12" spans="1:7" ht="35.25" customHeight="1">
      <c r="A12" s="340" t="s">
        <v>876</v>
      </c>
      <c r="B12" s="6" t="s">
        <v>466</v>
      </c>
      <c r="C12" s="6">
        <v>13</v>
      </c>
      <c r="D12" s="6" t="s">
        <v>877</v>
      </c>
      <c r="E12" s="46">
        <v>1957.3</v>
      </c>
      <c r="F12" s="329">
        <v>1306.7</v>
      </c>
      <c r="G12" s="329">
        <f t="shared" si="0"/>
        <v>66.76033311193991</v>
      </c>
    </row>
    <row r="13" spans="1:7" ht="36" customHeight="1">
      <c r="A13" s="339" t="s">
        <v>878</v>
      </c>
      <c r="B13" s="49" t="s">
        <v>466</v>
      </c>
      <c r="C13" s="49">
        <v>13</v>
      </c>
      <c r="D13" s="6" t="s">
        <v>785</v>
      </c>
      <c r="E13" s="341">
        <f>SUM(E14:E16)+E17</f>
        <v>8231.4</v>
      </c>
      <c r="F13" s="341">
        <f>SUM(F14:F16)+F17</f>
        <v>5994.900000000001</v>
      </c>
      <c r="G13" s="329">
        <f t="shared" si="0"/>
        <v>72.82965230701947</v>
      </c>
    </row>
    <row r="14" spans="1:7" ht="48.75" customHeight="1">
      <c r="A14" s="340" t="s">
        <v>879</v>
      </c>
      <c r="B14" s="6" t="s">
        <v>466</v>
      </c>
      <c r="C14" s="6">
        <v>13</v>
      </c>
      <c r="D14" s="6" t="s">
        <v>576</v>
      </c>
      <c r="E14" s="87">
        <v>88.7</v>
      </c>
      <c r="F14" s="329">
        <v>50</v>
      </c>
      <c r="G14" s="329">
        <f t="shared" si="0"/>
        <v>56.36978579481398</v>
      </c>
    </row>
    <row r="15" spans="1:7" ht="32.25" customHeight="1">
      <c r="A15" s="340" t="s">
        <v>880</v>
      </c>
      <c r="B15" s="6" t="s">
        <v>466</v>
      </c>
      <c r="C15" s="6">
        <v>13</v>
      </c>
      <c r="D15" s="6" t="s">
        <v>576</v>
      </c>
      <c r="E15" s="46">
        <v>5164.8</v>
      </c>
      <c r="F15" s="329">
        <v>3562.8</v>
      </c>
      <c r="G15" s="329">
        <f t="shared" si="0"/>
        <v>68.98234200743494</v>
      </c>
    </row>
    <row r="16" spans="1:7" ht="21" customHeight="1">
      <c r="A16" s="340" t="s">
        <v>881</v>
      </c>
      <c r="B16" s="6" t="s">
        <v>466</v>
      </c>
      <c r="C16" s="6">
        <v>13</v>
      </c>
      <c r="D16" s="6" t="s">
        <v>576</v>
      </c>
      <c r="E16" s="46">
        <v>2293.2</v>
      </c>
      <c r="F16" s="329">
        <v>1957</v>
      </c>
      <c r="G16" s="329">
        <f t="shared" si="0"/>
        <v>85.3392639106925</v>
      </c>
    </row>
    <row r="17" spans="1:7" ht="34.5" customHeight="1">
      <c r="A17" s="340" t="s">
        <v>882</v>
      </c>
      <c r="B17" s="6" t="s">
        <v>466</v>
      </c>
      <c r="C17" s="6">
        <v>13</v>
      </c>
      <c r="D17" s="6" t="s">
        <v>576</v>
      </c>
      <c r="E17" s="46">
        <v>684.7</v>
      </c>
      <c r="F17" s="329">
        <v>425.1</v>
      </c>
      <c r="G17" s="329">
        <f t="shared" si="0"/>
        <v>62.08558492770556</v>
      </c>
    </row>
    <row r="18" spans="1:7" ht="20.25" customHeight="1">
      <c r="A18" s="90" t="s">
        <v>547</v>
      </c>
      <c r="B18" s="8" t="s">
        <v>495</v>
      </c>
      <c r="C18" s="8" t="s">
        <v>467</v>
      </c>
      <c r="D18" s="8"/>
      <c r="E18" s="45">
        <f>SUM(E19)</f>
        <v>10067.099999999999</v>
      </c>
      <c r="F18" s="45">
        <f>SUM(F19)</f>
        <v>6405.200000000001</v>
      </c>
      <c r="G18" s="329">
        <f t="shared" si="0"/>
        <v>63.625075741772726</v>
      </c>
    </row>
    <row r="19" spans="1:7" ht="20.25" customHeight="1">
      <c r="A19" s="337" t="s">
        <v>303</v>
      </c>
      <c r="B19" s="49" t="s">
        <v>495</v>
      </c>
      <c r="C19" s="49" t="s">
        <v>373</v>
      </c>
      <c r="D19" s="49"/>
      <c r="E19" s="341">
        <f>SUM(E20+E21)</f>
        <v>10067.099999999999</v>
      </c>
      <c r="F19" s="341">
        <f>SUM(F20+F21)</f>
        <v>6405.200000000001</v>
      </c>
      <c r="G19" s="329">
        <f t="shared" si="0"/>
        <v>63.625075741772726</v>
      </c>
    </row>
    <row r="20" spans="1:7" ht="36" customHeight="1">
      <c r="A20" s="340" t="s">
        <v>883</v>
      </c>
      <c r="B20" s="6" t="s">
        <v>495</v>
      </c>
      <c r="C20" s="6" t="s">
        <v>373</v>
      </c>
      <c r="D20" s="6" t="s">
        <v>884</v>
      </c>
      <c r="E20" s="46">
        <v>10027.3</v>
      </c>
      <c r="F20" s="329">
        <v>6390.6</v>
      </c>
      <c r="G20" s="329">
        <f t="shared" si="0"/>
        <v>63.73201160830932</v>
      </c>
    </row>
    <row r="21" spans="1:7" ht="36" customHeight="1">
      <c r="A21" s="340" t="s">
        <v>38</v>
      </c>
      <c r="B21" s="6" t="s">
        <v>495</v>
      </c>
      <c r="C21" s="6" t="s">
        <v>373</v>
      </c>
      <c r="D21" s="6" t="s">
        <v>39</v>
      </c>
      <c r="E21" s="46">
        <v>39.8</v>
      </c>
      <c r="F21" s="329">
        <v>14.6</v>
      </c>
      <c r="G21" s="329">
        <f t="shared" si="0"/>
        <v>36.68341708542714</v>
      </c>
    </row>
    <row r="22" spans="1:7" ht="21" customHeight="1">
      <c r="A22" s="90" t="s">
        <v>549</v>
      </c>
      <c r="B22" s="8" t="s">
        <v>378</v>
      </c>
      <c r="C22" s="8" t="s">
        <v>467</v>
      </c>
      <c r="D22" s="8"/>
      <c r="E22" s="331">
        <f>SUM(E23+E27+E36+E39)</f>
        <v>623346.8</v>
      </c>
      <c r="F22" s="331">
        <f>SUM(F23+F27+F36+F39)</f>
        <v>400565.89999999997</v>
      </c>
      <c r="G22" s="333">
        <f t="shared" si="0"/>
        <v>64.26052078874874</v>
      </c>
    </row>
    <row r="23" spans="1:7" ht="19.5" customHeight="1">
      <c r="A23" s="337" t="s">
        <v>332</v>
      </c>
      <c r="B23" s="49" t="s">
        <v>378</v>
      </c>
      <c r="C23" s="49" t="s">
        <v>466</v>
      </c>
      <c r="D23" s="49"/>
      <c r="E23" s="338">
        <f>SUM(E24)</f>
        <v>3337.9</v>
      </c>
      <c r="F23" s="338">
        <f>SUM(F24)</f>
        <v>2265.8</v>
      </c>
      <c r="G23" s="329">
        <f t="shared" si="0"/>
        <v>67.88100302585458</v>
      </c>
    </row>
    <row r="24" spans="1:7" ht="84.75" customHeight="1">
      <c r="A24" s="339" t="s">
        <v>894</v>
      </c>
      <c r="B24" s="6" t="s">
        <v>378</v>
      </c>
      <c r="C24" s="6" t="s">
        <v>466</v>
      </c>
      <c r="D24" s="6" t="s">
        <v>895</v>
      </c>
      <c r="E24" s="332">
        <f>SUM(E25:E26)</f>
        <v>3337.9</v>
      </c>
      <c r="F24" s="332">
        <f>SUM(F25:F26)</f>
        <v>2265.8</v>
      </c>
      <c r="G24" s="329">
        <f t="shared" si="0"/>
        <v>67.88100302585458</v>
      </c>
    </row>
    <row r="25" spans="1:7" ht="36.75" customHeight="1">
      <c r="A25" s="340" t="s">
        <v>896</v>
      </c>
      <c r="B25" s="6" t="s">
        <v>378</v>
      </c>
      <c r="C25" s="6" t="s">
        <v>466</v>
      </c>
      <c r="D25" s="6" t="s">
        <v>897</v>
      </c>
      <c r="E25" s="332">
        <v>1891</v>
      </c>
      <c r="F25" s="329">
        <v>1296.3</v>
      </c>
      <c r="G25" s="329">
        <f t="shared" si="0"/>
        <v>68.55103120042305</v>
      </c>
    </row>
    <row r="26" spans="1:7" ht="72.75" customHeight="1">
      <c r="A26" s="339" t="s">
        <v>898</v>
      </c>
      <c r="B26" s="6" t="s">
        <v>378</v>
      </c>
      <c r="C26" s="6" t="s">
        <v>466</v>
      </c>
      <c r="D26" s="6" t="s">
        <v>897</v>
      </c>
      <c r="E26" s="332">
        <v>1446.9</v>
      </c>
      <c r="F26" s="329">
        <v>969.5</v>
      </c>
      <c r="G26" s="329">
        <f t="shared" si="0"/>
        <v>67.00532172230285</v>
      </c>
    </row>
    <row r="27" spans="1:7" ht="18.75" customHeight="1">
      <c r="A27" s="337" t="s">
        <v>341</v>
      </c>
      <c r="B27" s="49" t="s">
        <v>378</v>
      </c>
      <c r="C27" s="49" t="s">
        <v>468</v>
      </c>
      <c r="D27" s="49"/>
      <c r="E27" s="338">
        <f>SUM(E28+E31)</f>
        <v>566918.5</v>
      </c>
      <c r="F27" s="338">
        <f>SUM(F28+F31)</f>
        <v>365828.8</v>
      </c>
      <c r="G27" s="329">
        <f t="shared" si="0"/>
        <v>64.52934592891218</v>
      </c>
    </row>
    <row r="28" spans="1:7" ht="18.75" customHeight="1">
      <c r="A28" s="340" t="s">
        <v>899</v>
      </c>
      <c r="B28" s="6" t="s">
        <v>378</v>
      </c>
      <c r="C28" s="6" t="s">
        <v>468</v>
      </c>
      <c r="D28" s="6">
        <v>5200900</v>
      </c>
      <c r="E28" s="332">
        <f>SUM(E29+E30)</f>
        <v>10444.4</v>
      </c>
      <c r="F28" s="332">
        <f>SUM(F29+F30)</f>
        <v>7242.5</v>
      </c>
      <c r="G28" s="329">
        <f t="shared" si="0"/>
        <v>69.34338018459653</v>
      </c>
    </row>
    <row r="29" spans="1:7" ht="32.25" customHeight="1">
      <c r="A29" s="340" t="s">
        <v>900</v>
      </c>
      <c r="B29" s="6" t="s">
        <v>378</v>
      </c>
      <c r="C29" s="6" t="s">
        <v>468</v>
      </c>
      <c r="D29" s="6">
        <v>5200902</v>
      </c>
      <c r="E29" s="332">
        <v>2127</v>
      </c>
      <c r="F29" s="329">
        <v>1959.2</v>
      </c>
      <c r="G29" s="329">
        <f t="shared" si="0"/>
        <v>92.11095439586272</v>
      </c>
    </row>
    <row r="30" spans="1:7" ht="33" customHeight="1">
      <c r="A30" s="340" t="s">
        <v>773</v>
      </c>
      <c r="B30" s="6" t="s">
        <v>378</v>
      </c>
      <c r="C30" s="6" t="s">
        <v>468</v>
      </c>
      <c r="D30" s="6" t="s">
        <v>774</v>
      </c>
      <c r="E30" s="329">
        <v>8317.4</v>
      </c>
      <c r="F30" s="329">
        <v>5283.3</v>
      </c>
      <c r="G30" s="329">
        <f t="shared" si="0"/>
        <v>63.521052251905644</v>
      </c>
    </row>
    <row r="31" spans="1:7" ht="89.25" customHeight="1">
      <c r="A31" s="339" t="s">
        <v>894</v>
      </c>
      <c r="B31" s="6" t="s">
        <v>378</v>
      </c>
      <c r="C31" s="6" t="s">
        <v>468</v>
      </c>
      <c r="D31" s="6" t="s">
        <v>901</v>
      </c>
      <c r="E31" s="332">
        <f>SUM(E32+E33+E34+E35)</f>
        <v>556474.1</v>
      </c>
      <c r="F31" s="332">
        <f>SUM(F32+F33+F34+F35)</f>
        <v>358586.3</v>
      </c>
      <c r="G31" s="329">
        <f t="shared" si="0"/>
        <v>64.43899185963912</v>
      </c>
    </row>
    <row r="32" spans="1:7" ht="66.75" customHeight="1">
      <c r="A32" s="339" t="s">
        <v>898</v>
      </c>
      <c r="B32" s="6" t="s">
        <v>378</v>
      </c>
      <c r="C32" s="6" t="s">
        <v>468</v>
      </c>
      <c r="D32" s="6" t="s">
        <v>902</v>
      </c>
      <c r="E32" s="332">
        <v>124.1</v>
      </c>
      <c r="F32" s="329">
        <v>40.4</v>
      </c>
      <c r="G32" s="329">
        <f t="shared" si="0"/>
        <v>32.554391619661565</v>
      </c>
    </row>
    <row r="33" spans="1:7" ht="33.75" customHeight="1">
      <c r="A33" s="340" t="s">
        <v>903</v>
      </c>
      <c r="B33" s="6" t="s">
        <v>378</v>
      </c>
      <c r="C33" s="6" t="s">
        <v>468</v>
      </c>
      <c r="D33" s="6" t="s">
        <v>902</v>
      </c>
      <c r="E33" s="332">
        <v>554087</v>
      </c>
      <c r="F33" s="329">
        <v>357585.1</v>
      </c>
      <c r="G33" s="329">
        <f t="shared" si="0"/>
        <v>64.53591223038981</v>
      </c>
    </row>
    <row r="34" spans="1:7" ht="33" customHeight="1">
      <c r="A34" s="340" t="s">
        <v>904</v>
      </c>
      <c r="B34" s="6" t="s">
        <v>378</v>
      </c>
      <c r="C34" s="6" t="s">
        <v>468</v>
      </c>
      <c r="D34" s="6" t="s">
        <v>902</v>
      </c>
      <c r="E34" s="332">
        <v>1246</v>
      </c>
      <c r="F34" s="329">
        <v>264.8</v>
      </c>
      <c r="G34" s="329">
        <f t="shared" si="0"/>
        <v>21.252006420545747</v>
      </c>
    </row>
    <row r="35" spans="1:7" ht="33" customHeight="1">
      <c r="A35" s="340" t="s">
        <v>905</v>
      </c>
      <c r="B35" s="6" t="s">
        <v>378</v>
      </c>
      <c r="C35" s="6" t="s">
        <v>468</v>
      </c>
      <c r="D35" s="6" t="s">
        <v>902</v>
      </c>
      <c r="E35" s="332">
        <v>1017</v>
      </c>
      <c r="F35" s="329">
        <v>696</v>
      </c>
      <c r="G35" s="329">
        <f t="shared" si="0"/>
        <v>68.43657817109144</v>
      </c>
    </row>
    <row r="36" spans="1:7" ht="20.25" customHeight="1">
      <c r="A36" s="337" t="s">
        <v>359</v>
      </c>
      <c r="B36" s="49" t="s">
        <v>378</v>
      </c>
      <c r="C36" s="49" t="s">
        <v>378</v>
      </c>
      <c r="D36" s="49"/>
      <c r="E36" s="338">
        <f>SUM(E37)</f>
        <v>7113.1</v>
      </c>
      <c r="F36" s="338">
        <f>SUM(F37)</f>
        <v>6693.6</v>
      </c>
      <c r="G36" s="329">
        <f t="shared" si="0"/>
        <v>94.1024307264062</v>
      </c>
    </row>
    <row r="37" spans="1:7" ht="81" customHeight="1">
      <c r="A37" s="339" t="s">
        <v>894</v>
      </c>
      <c r="B37" s="6" t="s">
        <v>378</v>
      </c>
      <c r="C37" s="6" t="s">
        <v>378</v>
      </c>
      <c r="D37" s="6" t="s">
        <v>906</v>
      </c>
      <c r="E37" s="332">
        <f>SUM(E38)</f>
        <v>7113.1</v>
      </c>
      <c r="F37" s="332">
        <f>SUM(F38)</f>
        <v>6693.6</v>
      </c>
      <c r="G37" s="329">
        <f t="shared" si="0"/>
        <v>94.1024307264062</v>
      </c>
    </row>
    <row r="38" spans="1:7" ht="20.25" customHeight="1">
      <c r="A38" s="340" t="s">
        <v>907</v>
      </c>
      <c r="B38" s="6" t="s">
        <v>378</v>
      </c>
      <c r="C38" s="6" t="s">
        <v>378</v>
      </c>
      <c r="D38" s="6" t="s">
        <v>691</v>
      </c>
      <c r="E38" s="332">
        <v>7113.1</v>
      </c>
      <c r="F38" s="329">
        <v>6693.6</v>
      </c>
      <c r="G38" s="329">
        <f t="shared" si="0"/>
        <v>94.1024307264062</v>
      </c>
    </row>
    <row r="39" spans="1:7" ht="18.75" customHeight="1">
      <c r="A39" s="342" t="s">
        <v>351</v>
      </c>
      <c r="B39" s="49" t="s">
        <v>378</v>
      </c>
      <c r="C39" s="49" t="s">
        <v>372</v>
      </c>
      <c r="D39" s="49"/>
      <c r="E39" s="343">
        <f>SUM(E40)</f>
        <v>45977.3</v>
      </c>
      <c r="F39" s="343">
        <f>SUM(F40)</f>
        <v>25777.7</v>
      </c>
      <c r="G39" s="329">
        <f t="shared" si="0"/>
        <v>56.066145684935826</v>
      </c>
    </row>
    <row r="40" spans="1:7" ht="33" customHeight="1">
      <c r="A40" s="340" t="s">
        <v>904</v>
      </c>
      <c r="B40" s="6" t="s">
        <v>378</v>
      </c>
      <c r="C40" s="6" t="s">
        <v>372</v>
      </c>
      <c r="D40" s="6" t="s">
        <v>908</v>
      </c>
      <c r="E40" s="329">
        <v>45977.3</v>
      </c>
      <c r="F40" s="329">
        <v>25777.7</v>
      </c>
      <c r="G40" s="329">
        <f t="shared" si="0"/>
        <v>56.066145684935826</v>
      </c>
    </row>
    <row r="41" spans="1:7" ht="20.25" customHeight="1">
      <c r="A41" s="90" t="s">
        <v>552</v>
      </c>
      <c r="B41" s="8" t="s">
        <v>372</v>
      </c>
      <c r="C41" s="8" t="s">
        <v>467</v>
      </c>
      <c r="D41" s="8"/>
      <c r="E41" s="331">
        <f>SUM(E42)</f>
        <v>5997.8</v>
      </c>
      <c r="F41" s="331">
        <f>SUM(F42)</f>
        <v>3301.2999999999997</v>
      </c>
      <c r="G41" s="329">
        <f t="shared" si="0"/>
        <v>55.04184867784854</v>
      </c>
    </row>
    <row r="42" spans="1:7" ht="17.25" customHeight="1">
      <c r="A42" s="337" t="s">
        <v>388</v>
      </c>
      <c r="B42" s="6" t="s">
        <v>372</v>
      </c>
      <c r="C42" s="6" t="s">
        <v>495</v>
      </c>
      <c r="D42" s="6"/>
      <c r="E42" s="332">
        <f>SUM(E43)</f>
        <v>5997.8</v>
      </c>
      <c r="F42" s="332">
        <f>SUM(F43)</f>
        <v>3301.2999999999997</v>
      </c>
      <c r="G42" s="329">
        <f t="shared" si="0"/>
        <v>55.04184867784854</v>
      </c>
    </row>
    <row r="43" spans="1:7" ht="48" customHeight="1">
      <c r="A43" s="340" t="s">
        <v>909</v>
      </c>
      <c r="B43" s="6" t="s">
        <v>372</v>
      </c>
      <c r="C43" s="6" t="s">
        <v>495</v>
      </c>
      <c r="D43" s="6">
        <v>5201800</v>
      </c>
      <c r="E43" s="332">
        <f>SUM(E44:E45)</f>
        <v>5997.8</v>
      </c>
      <c r="F43" s="332">
        <f>SUM(F44:F45)</f>
        <v>3301.2999999999997</v>
      </c>
      <c r="G43" s="329">
        <f t="shared" si="0"/>
        <v>55.04184867784854</v>
      </c>
    </row>
    <row r="44" spans="1:7" ht="53.25" customHeight="1">
      <c r="A44" s="340" t="s">
        <v>718</v>
      </c>
      <c r="B44" s="6" t="s">
        <v>372</v>
      </c>
      <c r="C44" s="6" t="s">
        <v>495</v>
      </c>
      <c r="D44" s="6">
        <v>5201801</v>
      </c>
      <c r="E44" s="332">
        <v>5047.2</v>
      </c>
      <c r="F44" s="329">
        <v>2852.7</v>
      </c>
      <c r="G44" s="329">
        <f t="shared" si="0"/>
        <v>56.52044698050404</v>
      </c>
    </row>
    <row r="45" spans="1:7" ht="53.25" customHeight="1">
      <c r="A45" s="340" t="s">
        <v>910</v>
      </c>
      <c r="B45" s="6" t="s">
        <v>372</v>
      </c>
      <c r="C45" s="6" t="s">
        <v>495</v>
      </c>
      <c r="D45" s="6">
        <v>5201802</v>
      </c>
      <c r="E45" s="332">
        <v>950.6</v>
      </c>
      <c r="F45" s="329">
        <v>448.6</v>
      </c>
      <c r="G45" s="329">
        <f t="shared" si="0"/>
        <v>47.19124763307385</v>
      </c>
    </row>
    <row r="46" spans="1:7" ht="21" customHeight="1">
      <c r="A46" s="90" t="s">
        <v>553</v>
      </c>
      <c r="B46" s="8">
        <v>10</v>
      </c>
      <c r="C46" s="8" t="s">
        <v>467</v>
      </c>
      <c r="D46" s="8"/>
      <c r="E46" s="331">
        <f>SUM(E47+E60+E70)</f>
        <v>154187.09999999998</v>
      </c>
      <c r="F46" s="331">
        <f>SUM(F47+F60+F70)</f>
        <v>100866.09999999999</v>
      </c>
      <c r="G46" s="333">
        <f t="shared" si="0"/>
        <v>65.41798892384642</v>
      </c>
    </row>
    <row r="47" spans="1:7" ht="20.25" customHeight="1">
      <c r="A47" s="337" t="s">
        <v>502</v>
      </c>
      <c r="B47" s="6">
        <v>10</v>
      </c>
      <c r="C47" s="6" t="s">
        <v>469</v>
      </c>
      <c r="D47" s="6"/>
      <c r="E47" s="332">
        <f>SUM(E48+E55+E58)</f>
        <v>56284</v>
      </c>
      <c r="F47" s="332">
        <f>SUM(F48+F55+F58)</f>
        <v>33177.2</v>
      </c>
      <c r="G47" s="329">
        <f t="shared" si="0"/>
        <v>58.94605927084073</v>
      </c>
    </row>
    <row r="48" spans="1:7" ht="18.75" customHeight="1">
      <c r="A48" s="340" t="s">
        <v>725</v>
      </c>
      <c r="B48" s="6">
        <v>10</v>
      </c>
      <c r="C48" s="6" t="s">
        <v>469</v>
      </c>
      <c r="D48" s="6" t="s">
        <v>911</v>
      </c>
      <c r="E48" s="332">
        <f>SUM(E49+E52+E53)</f>
        <v>28106</v>
      </c>
      <c r="F48" s="332">
        <f>SUM(F49+F52+F53)</f>
        <v>16213.8</v>
      </c>
      <c r="G48" s="329">
        <f t="shared" si="0"/>
        <v>57.68803814132214</v>
      </c>
    </row>
    <row r="49" spans="1:7" ht="132.75" customHeight="1">
      <c r="A49" s="339" t="s">
        <v>0</v>
      </c>
      <c r="B49" s="6">
        <v>10</v>
      </c>
      <c r="C49" s="6" t="s">
        <v>469</v>
      </c>
      <c r="D49" s="6">
        <v>5053400</v>
      </c>
      <c r="E49" s="329">
        <f>SUM(E51+E50)</f>
        <v>9344</v>
      </c>
      <c r="F49" s="329">
        <f>SUM(F51+F50)</f>
        <v>6059</v>
      </c>
      <c r="G49" s="329">
        <f t="shared" si="0"/>
        <v>64.84375</v>
      </c>
    </row>
    <row r="50" spans="1:7" ht="62.25" customHeight="1">
      <c r="A50" s="340" t="s">
        <v>41</v>
      </c>
      <c r="B50" s="6">
        <v>10</v>
      </c>
      <c r="C50" s="6" t="s">
        <v>469</v>
      </c>
      <c r="D50" s="6" t="s">
        <v>40</v>
      </c>
      <c r="E50" s="329">
        <v>3431</v>
      </c>
      <c r="F50" s="329">
        <v>3431</v>
      </c>
      <c r="G50" s="329">
        <f>F50*100/E50</f>
        <v>100</v>
      </c>
    </row>
    <row r="51" spans="1:7" ht="69" customHeight="1">
      <c r="A51" s="340" t="s">
        <v>1</v>
      </c>
      <c r="B51" s="6">
        <v>10</v>
      </c>
      <c r="C51" s="6" t="s">
        <v>469</v>
      </c>
      <c r="D51" s="6">
        <v>5053402</v>
      </c>
      <c r="E51" s="329">
        <v>5913</v>
      </c>
      <c r="F51" s="329">
        <v>2628</v>
      </c>
      <c r="G51" s="329">
        <f t="shared" si="0"/>
        <v>44.44444444444444</v>
      </c>
    </row>
    <row r="52" spans="1:7" ht="51.75" customHeight="1">
      <c r="A52" s="340" t="s">
        <v>757</v>
      </c>
      <c r="B52" s="6">
        <v>10</v>
      </c>
      <c r="C52" s="6" t="s">
        <v>469</v>
      </c>
      <c r="D52" s="6">
        <v>5053600</v>
      </c>
      <c r="E52" s="332">
        <v>9299</v>
      </c>
      <c r="F52" s="329">
        <v>5200</v>
      </c>
      <c r="G52" s="329">
        <f t="shared" si="0"/>
        <v>55.9199913969244</v>
      </c>
    </row>
    <row r="53" spans="1:7" ht="79.5" customHeight="1">
      <c r="A53" s="339" t="s">
        <v>2</v>
      </c>
      <c r="B53" s="6">
        <v>10</v>
      </c>
      <c r="C53" s="6" t="s">
        <v>469</v>
      </c>
      <c r="D53" s="6" t="s">
        <v>42</v>
      </c>
      <c r="E53" s="332">
        <f>SUM(E54)</f>
        <v>9463</v>
      </c>
      <c r="F53" s="332">
        <f>SUM(F54)</f>
        <v>4954.8</v>
      </c>
      <c r="G53" s="329">
        <f t="shared" si="0"/>
        <v>52.3597167917151</v>
      </c>
    </row>
    <row r="54" spans="1:7" ht="67.5" customHeight="1">
      <c r="A54" s="340" t="s">
        <v>3</v>
      </c>
      <c r="B54" s="6">
        <v>10</v>
      </c>
      <c r="C54" s="6" t="s">
        <v>469</v>
      </c>
      <c r="D54" s="6" t="s">
        <v>42</v>
      </c>
      <c r="E54" s="332">
        <v>9463</v>
      </c>
      <c r="F54" s="329">
        <v>4954.8</v>
      </c>
      <c r="G54" s="329">
        <f t="shared" si="0"/>
        <v>52.3597167917151</v>
      </c>
    </row>
    <row r="55" spans="1:7" ht="85.5" customHeight="1">
      <c r="A55" s="339" t="s">
        <v>10</v>
      </c>
      <c r="B55" s="6">
        <v>10</v>
      </c>
      <c r="C55" s="6" t="s">
        <v>469</v>
      </c>
      <c r="D55" s="6">
        <v>5210200</v>
      </c>
      <c r="E55" s="332">
        <f>SUM(E56:E57)</f>
        <v>28178</v>
      </c>
      <c r="F55" s="332">
        <f>SUM(F56:F57)</f>
        <v>16963.4</v>
      </c>
      <c r="G55" s="329">
        <f t="shared" si="0"/>
        <v>60.20086592377032</v>
      </c>
    </row>
    <row r="56" spans="1:7" ht="38.25" customHeight="1">
      <c r="A56" s="340" t="s">
        <v>11</v>
      </c>
      <c r="B56" s="6">
        <v>10</v>
      </c>
      <c r="C56" s="6" t="s">
        <v>469</v>
      </c>
      <c r="D56" s="6" t="s">
        <v>43</v>
      </c>
      <c r="E56" s="332">
        <v>13919.6</v>
      </c>
      <c r="F56" s="329">
        <v>9930</v>
      </c>
      <c r="G56" s="329">
        <f t="shared" si="0"/>
        <v>71.3382568464611</v>
      </c>
    </row>
    <row r="57" spans="1:7" ht="33.75" customHeight="1">
      <c r="A57" s="340" t="s">
        <v>12</v>
      </c>
      <c r="B57" s="6">
        <v>10</v>
      </c>
      <c r="C57" s="6" t="s">
        <v>469</v>
      </c>
      <c r="D57" s="6" t="s">
        <v>44</v>
      </c>
      <c r="E57" s="332">
        <v>14258.4</v>
      </c>
      <c r="F57" s="329">
        <v>7033.4</v>
      </c>
      <c r="G57" s="329">
        <f t="shared" si="0"/>
        <v>49.328115356561746</v>
      </c>
    </row>
    <row r="58" spans="1:7" ht="34.5" customHeight="1">
      <c r="A58" s="340" t="s">
        <v>13</v>
      </c>
      <c r="B58" s="6">
        <v>10</v>
      </c>
      <c r="C58" s="6" t="s">
        <v>469</v>
      </c>
      <c r="D58" s="6" t="s">
        <v>750</v>
      </c>
      <c r="E58" s="332">
        <f>SUM(E59)</f>
        <v>0</v>
      </c>
      <c r="F58" s="332">
        <f>SUM(F59)</f>
        <v>0</v>
      </c>
      <c r="G58" s="329">
        <v>0</v>
      </c>
    </row>
    <row r="59" spans="1:7" ht="24.75" customHeight="1">
      <c r="A59" s="340" t="s">
        <v>14</v>
      </c>
      <c r="B59" s="6">
        <v>10</v>
      </c>
      <c r="C59" s="6" t="s">
        <v>469</v>
      </c>
      <c r="D59" s="6" t="s">
        <v>15</v>
      </c>
      <c r="E59" s="332">
        <v>0</v>
      </c>
      <c r="F59" s="329"/>
      <c r="G59" s="329">
        <v>0</v>
      </c>
    </row>
    <row r="60" spans="1:7" ht="18.75" customHeight="1">
      <c r="A60" s="337" t="s">
        <v>556</v>
      </c>
      <c r="B60" s="49">
        <v>10</v>
      </c>
      <c r="C60" s="49" t="s">
        <v>495</v>
      </c>
      <c r="D60" s="49"/>
      <c r="E60" s="338">
        <f>SUM(E61+E64)</f>
        <v>86694.09999999999</v>
      </c>
      <c r="F60" s="338">
        <f>SUM(F61+F64)</f>
        <v>59460.09999999999</v>
      </c>
      <c r="G60" s="329">
        <f t="shared" si="0"/>
        <v>68.58609755450486</v>
      </c>
    </row>
    <row r="61" spans="1:7" ht="18" customHeight="1">
      <c r="A61" s="340" t="s">
        <v>725</v>
      </c>
      <c r="B61" s="6">
        <v>10</v>
      </c>
      <c r="C61" s="6" t="s">
        <v>495</v>
      </c>
      <c r="D61" s="6">
        <v>5050000</v>
      </c>
      <c r="E61" s="332">
        <f>SUM(E62)</f>
        <v>928.2</v>
      </c>
      <c r="F61" s="332">
        <f>SUM(F62)</f>
        <v>594.7</v>
      </c>
      <c r="G61" s="329">
        <f t="shared" si="0"/>
        <v>64.0702434820082</v>
      </c>
    </row>
    <row r="62" spans="1:7" ht="33.75" customHeight="1">
      <c r="A62" s="340" t="s">
        <v>16</v>
      </c>
      <c r="B62" s="6">
        <v>10</v>
      </c>
      <c r="C62" s="6" t="s">
        <v>495</v>
      </c>
      <c r="D62" s="6">
        <v>5050500</v>
      </c>
      <c r="E62" s="332">
        <f>SUM(E63)</f>
        <v>928.2</v>
      </c>
      <c r="F62" s="332">
        <f>SUM(F63)</f>
        <v>594.7</v>
      </c>
      <c r="G62" s="329">
        <f t="shared" si="0"/>
        <v>64.0702434820082</v>
      </c>
    </row>
    <row r="63" spans="1:7" ht="33.75" customHeight="1">
      <c r="A63" s="340" t="s">
        <v>17</v>
      </c>
      <c r="B63" s="6">
        <v>10</v>
      </c>
      <c r="C63" s="6" t="s">
        <v>495</v>
      </c>
      <c r="D63" s="6">
        <v>5050502</v>
      </c>
      <c r="E63" s="332">
        <v>928.2</v>
      </c>
      <c r="F63" s="329">
        <v>594.7</v>
      </c>
      <c r="G63" s="329">
        <f t="shared" si="0"/>
        <v>64.0702434820082</v>
      </c>
    </row>
    <row r="64" spans="1:7" ht="20.25" customHeight="1">
      <c r="A64" s="340" t="s">
        <v>788</v>
      </c>
      <c r="B64" s="6">
        <v>10</v>
      </c>
      <c r="C64" s="6" t="s">
        <v>495</v>
      </c>
      <c r="D64" s="6"/>
      <c r="E64" s="332">
        <f>SUM(E65+E68)</f>
        <v>85765.9</v>
      </c>
      <c r="F64" s="332">
        <f>SUM(F65+F68)</f>
        <v>58865.399999999994</v>
      </c>
      <c r="G64" s="329">
        <f t="shared" si="0"/>
        <v>68.63497030871243</v>
      </c>
    </row>
    <row r="65" spans="1:7" ht="110.25" customHeight="1">
      <c r="A65" s="339" t="s">
        <v>18</v>
      </c>
      <c r="B65" s="6">
        <v>10</v>
      </c>
      <c r="C65" s="6" t="s">
        <v>495</v>
      </c>
      <c r="D65" s="6"/>
      <c r="E65" s="332">
        <f>SUM(E66:E67)</f>
        <v>63765.9</v>
      </c>
      <c r="F65" s="332">
        <f>SUM(F66:F67)</f>
        <v>48649.299999999996</v>
      </c>
      <c r="G65" s="329">
        <f t="shared" si="0"/>
        <v>76.29359892983554</v>
      </c>
    </row>
    <row r="66" spans="1:7" ht="55.5" customHeight="1">
      <c r="A66" s="87" t="s">
        <v>19</v>
      </c>
      <c r="B66" s="6">
        <v>10</v>
      </c>
      <c r="C66" s="6" t="s">
        <v>495</v>
      </c>
      <c r="D66" s="6" t="s">
        <v>738</v>
      </c>
      <c r="E66" s="332">
        <v>59601.6</v>
      </c>
      <c r="F66" s="329">
        <v>45103.2</v>
      </c>
      <c r="G66" s="329">
        <f t="shared" si="0"/>
        <v>75.67447853748892</v>
      </c>
    </row>
    <row r="67" spans="1:7" ht="37.5" customHeight="1">
      <c r="A67" s="87" t="s">
        <v>740</v>
      </c>
      <c r="B67" s="6">
        <v>10</v>
      </c>
      <c r="C67" s="6" t="s">
        <v>495</v>
      </c>
      <c r="D67" s="6" t="s">
        <v>735</v>
      </c>
      <c r="E67" s="332">
        <v>4164.3</v>
      </c>
      <c r="F67" s="329">
        <v>3546.1</v>
      </c>
      <c r="G67" s="329">
        <f t="shared" si="0"/>
        <v>85.15476790817183</v>
      </c>
    </row>
    <row r="68" spans="1:7" ht="66" customHeight="1">
      <c r="A68" s="340" t="s">
        <v>20</v>
      </c>
      <c r="B68" s="6">
        <v>10</v>
      </c>
      <c r="C68" s="6" t="s">
        <v>495</v>
      </c>
      <c r="D68" s="6">
        <v>5201000</v>
      </c>
      <c r="E68" s="332">
        <f>SUM(E69)</f>
        <v>22000</v>
      </c>
      <c r="F68" s="332">
        <f>SUM(F69)</f>
        <v>10216.1</v>
      </c>
      <c r="G68" s="329">
        <f>F68*100/E68</f>
        <v>46.43681818181818</v>
      </c>
    </row>
    <row r="69" spans="1:7" ht="66.75" customHeight="1">
      <c r="A69" s="339" t="s">
        <v>21</v>
      </c>
      <c r="B69" s="6">
        <v>10</v>
      </c>
      <c r="C69" s="6" t="s">
        <v>495</v>
      </c>
      <c r="D69" s="6">
        <v>5201002</v>
      </c>
      <c r="E69" s="332">
        <v>22000</v>
      </c>
      <c r="F69" s="329">
        <v>10216.1</v>
      </c>
      <c r="G69" s="329">
        <f>F69*100/E69</f>
        <v>46.43681818181818</v>
      </c>
    </row>
    <row r="70" spans="1:7" ht="18.75" customHeight="1">
      <c r="A70" s="337" t="s">
        <v>557</v>
      </c>
      <c r="B70" s="49">
        <v>10</v>
      </c>
      <c r="C70" s="49" t="s">
        <v>496</v>
      </c>
      <c r="D70" s="49"/>
      <c r="E70" s="338">
        <f>SUM(E71)</f>
        <v>11209</v>
      </c>
      <c r="F70" s="338">
        <f>SUM(F71)</f>
        <v>8228.8</v>
      </c>
      <c r="G70" s="329">
        <f>F70*100/E70</f>
        <v>73.41243643500758</v>
      </c>
    </row>
    <row r="71" spans="1:7" ht="89.25" customHeight="1">
      <c r="A71" s="339" t="s">
        <v>10</v>
      </c>
      <c r="B71" s="6">
        <v>10</v>
      </c>
      <c r="C71" s="6" t="s">
        <v>496</v>
      </c>
      <c r="D71" s="6" t="s">
        <v>785</v>
      </c>
      <c r="E71" s="332">
        <f>SUM(E72)</f>
        <v>11209</v>
      </c>
      <c r="F71" s="332">
        <f>SUM(F72)</f>
        <v>8228.8</v>
      </c>
      <c r="G71" s="329">
        <f>F71*100/E71</f>
        <v>73.41243643500758</v>
      </c>
    </row>
    <row r="72" spans="1:7" ht="19.5" customHeight="1">
      <c r="A72" s="340" t="s">
        <v>22</v>
      </c>
      <c r="B72" s="6">
        <v>10</v>
      </c>
      <c r="C72" s="6" t="s">
        <v>496</v>
      </c>
      <c r="D72" s="6" t="s">
        <v>576</v>
      </c>
      <c r="E72" s="332">
        <v>11209</v>
      </c>
      <c r="F72" s="329">
        <v>8228.8</v>
      </c>
      <c r="G72" s="329">
        <f>F72*100/E72</f>
        <v>73.41243643500758</v>
      </c>
    </row>
    <row r="73" spans="1:7" ht="11.25" customHeight="1">
      <c r="A73" s="1"/>
      <c r="B73" s="50"/>
      <c r="C73" s="50"/>
      <c r="D73" s="50"/>
      <c r="E73" s="51"/>
      <c r="F73" s="344"/>
      <c r="G73" s="344"/>
    </row>
    <row r="74" spans="1:7" ht="15.75">
      <c r="A74" s="1"/>
      <c r="B74" s="50"/>
      <c r="C74" s="50"/>
      <c r="D74" s="50"/>
      <c r="E74" s="51"/>
      <c r="F74" s="344"/>
      <c r="G74" s="344"/>
    </row>
    <row r="75" spans="1:7" ht="15.75">
      <c r="A75" s="1"/>
      <c r="B75" s="50"/>
      <c r="C75" s="50"/>
      <c r="D75" s="50"/>
      <c r="E75" s="51"/>
      <c r="F75" s="344"/>
      <c r="G75" s="344"/>
    </row>
    <row r="76" spans="1:7" ht="15.75">
      <c r="A76" s="1"/>
      <c r="B76" s="50"/>
      <c r="C76" s="50"/>
      <c r="D76" s="50"/>
      <c r="E76" s="51"/>
      <c r="F76" s="344"/>
      <c r="G76" s="344"/>
    </row>
    <row r="77" spans="1:5" ht="15.75">
      <c r="A77" s="1"/>
      <c r="B77" s="1"/>
      <c r="C77" s="1"/>
      <c r="D77" s="1"/>
      <c r="E77" s="51"/>
    </row>
    <row r="78" spans="1:5" ht="15.75">
      <c r="A78" s="1"/>
      <c r="B78" s="1"/>
      <c r="C78" s="1"/>
      <c r="D78" s="1"/>
      <c r="E78" s="51"/>
    </row>
    <row r="79" spans="1:5" ht="15.75">
      <c r="A79" s="1"/>
      <c r="B79" s="1"/>
      <c r="C79" s="1"/>
      <c r="D79" s="1"/>
      <c r="E79" s="51"/>
    </row>
    <row r="80" spans="1:5" ht="15.75">
      <c r="A80" s="1"/>
      <c r="B80" s="1"/>
      <c r="C80" s="1"/>
      <c r="D80" s="1"/>
      <c r="E80" s="51"/>
    </row>
    <row r="81" spans="1:5" ht="15.75">
      <c r="A81" s="1"/>
      <c r="B81" s="1"/>
      <c r="C81" s="1"/>
      <c r="D81" s="1"/>
      <c r="E81" s="51"/>
    </row>
    <row r="82" spans="1:5" ht="15.75">
      <c r="A82" s="1"/>
      <c r="B82" s="1"/>
      <c r="C82" s="1"/>
      <c r="D82" s="1"/>
      <c r="E82" s="51"/>
    </row>
    <row r="83" spans="1:5" ht="15.75">
      <c r="A83" s="1"/>
      <c r="B83" s="1"/>
      <c r="C83" s="1"/>
      <c r="D83" s="1"/>
      <c r="E83" s="51"/>
    </row>
    <row r="84" spans="1:5" ht="15.75">
      <c r="A84" s="1"/>
      <c r="B84" s="1"/>
      <c r="C84" s="1"/>
      <c r="D84" s="1"/>
      <c r="E84" s="51"/>
    </row>
    <row r="85" spans="1:5" ht="15.75">
      <c r="A85" s="1"/>
      <c r="B85" s="1"/>
      <c r="C85" s="1"/>
      <c r="D85" s="1"/>
      <c r="E85" s="51"/>
    </row>
    <row r="86" spans="1:5" ht="15.75">
      <c r="A86" s="1"/>
      <c r="B86" s="1"/>
      <c r="C86" s="1"/>
      <c r="D86" s="1"/>
      <c r="E86" s="51"/>
    </row>
    <row r="87" spans="1:5" ht="15.75">
      <c r="A87" s="1"/>
      <c r="B87" s="1"/>
      <c r="C87" s="1"/>
      <c r="D87" s="1"/>
      <c r="E87" s="51"/>
    </row>
    <row r="88" spans="1:5" ht="15.75">
      <c r="A88" s="1"/>
      <c r="B88" s="1"/>
      <c r="C88" s="1"/>
      <c r="D88" s="1"/>
      <c r="E88" s="51"/>
    </row>
    <row r="89" spans="1:5" ht="15.75">
      <c r="A89" s="1"/>
      <c r="B89" s="1"/>
      <c r="C89" s="1"/>
      <c r="D89" s="1"/>
      <c r="E89" s="51"/>
    </row>
    <row r="90" spans="1:5" ht="15.75">
      <c r="A90" s="1"/>
      <c r="B90" s="1"/>
      <c r="C90" s="1"/>
      <c r="D90" s="1"/>
      <c r="E90" s="51"/>
    </row>
    <row r="91" spans="1:5" ht="15.75">
      <c r="A91" s="1"/>
      <c r="B91" s="1"/>
      <c r="C91" s="1"/>
      <c r="D91" s="1"/>
      <c r="E91" s="51"/>
    </row>
    <row r="92" spans="1:5" ht="15.75">
      <c r="A92" s="1"/>
      <c r="B92" s="1"/>
      <c r="C92" s="1"/>
      <c r="D92" s="1"/>
      <c r="E92" s="51"/>
    </row>
    <row r="93" spans="1:5" ht="15.75">
      <c r="A93" s="1"/>
      <c r="B93" s="1"/>
      <c r="C93" s="1"/>
      <c r="D93" s="1"/>
      <c r="E93" s="51"/>
    </row>
    <row r="94" spans="1:5" ht="15.75">
      <c r="A94" s="1"/>
      <c r="B94" s="1"/>
      <c r="C94" s="1"/>
      <c r="D94" s="1"/>
      <c r="E94" s="51"/>
    </row>
    <row r="95" spans="1:5" ht="15.75">
      <c r="A95" s="1"/>
      <c r="B95" s="1"/>
      <c r="C95" s="1"/>
      <c r="D95" s="1"/>
      <c r="E95" s="51"/>
    </row>
    <row r="96" spans="1:5" ht="15.75">
      <c r="A96" s="1"/>
      <c r="B96" s="1"/>
      <c r="C96" s="1"/>
      <c r="D96" s="1"/>
      <c r="E96" s="51"/>
    </row>
    <row r="97" spans="1:5" ht="15.75">
      <c r="A97" s="1"/>
      <c r="B97" s="1"/>
      <c r="C97" s="1"/>
      <c r="D97" s="1"/>
      <c r="E97" s="51"/>
    </row>
    <row r="98" spans="1:5" ht="15.75">
      <c r="A98" s="1"/>
      <c r="B98" s="1"/>
      <c r="C98" s="1"/>
      <c r="D98" s="1"/>
      <c r="E98" s="51"/>
    </row>
    <row r="99" spans="1:5" ht="15.75">
      <c r="A99" s="1"/>
      <c r="B99" s="1"/>
      <c r="C99" s="1"/>
      <c r="D99" s="1"/>
      <c r="E99" s="51"/>
    </row>
    <row r="100" spans="1:5" ht="15.75">
      <c r="A100" s="1"/>
      <c r="B100" s="1"/>
      <c r="C100" s="1"/>
      <c r="D100" s="1"/>
      <c r="E100" s="5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  <row r="116" spans="1:5" ht="15.75">
      <c r="A116" s="1"/>
      <c r="B116" s="1"/>
      <c r="C116" s="1"/>
      <c r="D116" s="1"/>
      <c r="E116" s="1"/>
    </row>
    <row r="117" spans="1:5" ht="15.75">
      <c r="A117" s="1"/>
      <c r="B117" s="1"/>
      <c r="C117" s="1"/>
      <c r="D117" s="1"/>
      <c r="E117" s="1"/>
    </row>
    <row r="118" spans="1:5" ht="15.75">
      <c r="A118" s="1"/>
      <c r="B118" s="1"/>
      <c r="C118" s="1"/>
      <c r="D118" s="1"/>
      <c r="E118" s="1"/>
    </row>
    <row r="119" spans="1:5" ht="15.75">
      <c r="A119" s="1"/>
      <c r="B119" s="1"/>
      <c r="C119" s="1"/>
      <c r="D119" s="1"/>
      <c r="E119" s="1"/>
    </row>
    <row r="120" spans="1:5" ht="15.75">
      <c r="A120" s="1"/>
      <c r="B120" s="1"/>
      <c r="C120" s="1"/>
      <c r="D120" s="1"/>
      <c r="E120" s="1"/>
    </row>
    <row r="121" spans="1:5" ht="15.75">
      <c r="A121" s="1"/>
      <c r="B121" s="1"/>
      <c r="C121" s="1"/>
      <c r="D121" s="1"/>
      <c r="E121" s="1"/>
    </row>
    <row r="122" spans="1:5" ht="15.75">
      <c r="A122" s="1"/>
      <c r="B122" s="1"/>
      <c r="C122" s="1"/>
      <c r="D122" s="1"/>
      <c r="E122" s="1"/>
    </row>
    <row r="123" spans="1:5" ht="15.75">
      <c r="A123" s="1"/>
      <c r="B123" s="1"/>
      <c r="C123" s="1"/>
      <c r="D123" s="1"/>
      <c r="E123" s="1"/>
    </row>
    <row r="124" spans="1:5" ht="15.75">
      <c r="A124" s="1"/>
      <c r="B124" s="1"/>
      <c r="C124" s="1"/>
      <c r="D124" s="1"/>
      <c r="E124" s="1"/>
    </row>
    <row r="125" spans="1:5" ht="15.75">
      <c r="A125" s="1"/>
      <c r="B125" s="1"/>
      <c r="C125" s="1"/>
      <c r="D125" s="1"/>
      <c r="E125" s="1"/>
    </row>
    <row r="126" spans="1:5" ht="15.75">
      <c r="A126" s="1"/>
      <c r="B126" s="1"/>
      <c r="C126" s="1"/>
      <c r="D126" s="1"/>
      <c r="E126" s="1"/>
    </row>
    <row r="127" spans="1:5" ht="15.75">
      <c r="A127" s="1"/>
      <c r="B127" s="1"/>
      <c r="C127" s="1"/>
      <c r="D127" s="1"/>
      <c r="E127" s="1"/>
    </row>
    <row r="128" spans="1:5" ht="15.75">
      <c r="A128" s="1"/>
      <c r="B128" s="1"/>
      <c r="C128" s="1"/>
      <c r="D128" s="1"/>
      <c r="E128" s="1"/>
    </row>
    <row r="129" spans="1:5" ht="15.75">
      <c r="A129" s="1"/>
      <c r="B129" s="1"/>
      <c r="C129" s="1"/>
      <c r="D129" s="1"/>
      <c r="E129" s="1"/>
    </row>
    <row r="130" spans="1:5" ht="15.75">
      <c r="A130" s="1"/>
      <c r="B130" s="1"/>
      <c r="C130" s="1"/>
      <c r="D130" s="1"/>
      <c r="E130" s="1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  <row r="137" spans="1:5" ht="15.75">
      <c r="A137" s="1"/>
      <c r="B137" s="1"/>
      <c r="C137" s="1"/>
      <c r="D137" s="1"/>
      <c r="E137" s="1"/>
    </row>
    <row r="138" spans="1:5" ht="15.75">
      <c r="A138" s="1"/>
      <c r="B138" s="1"/>
      <c r="C138" s="1"/>
      <c r="D138" s="1"/>
      <c r="E138" s="1"/>
    </row>
    <row r="139" spans="1:5" ht="15.75">
      <c r="A139" s="1"/>
      <c r="B139" s="1"/>
      <c r="C139" s="1"/>
      <c r="D139" s="1"/>
      <c r="E139" s="1"/>
    </row>
    <row r="140" spans="1:5" ht="15.75">
      <c r="A140" s="1"/>
      <c r="B140" s="1"/>
      <c r="C140" s="1"/>
      <c r="D140" s="1"/>
      <c r="E140" s="1"/>
    </row>
    <row r="141" spans="1:5" ht="15.75">
      <c r="A141" s="1"/>
      <c r="B141" s="1"/>
      <c r="C141" s="1"/>
      <c r="D141" s="1"/>
      <c r="E141" s="1"/>
    </row>
    <row r="142" spans="1:5" ht="15.75">
      <c r="A142" s="1"/>
      <c r="B142" s="1"/>
      <c r="C142" s="1"/>
      <c r="D142" s="1"/>
      <c r="E142" s="1"/>
    </row>
    <row r="143" spans="1:5" ht="15.75">
      <c r="A143" s="1"/>
      <c r="B143" s="1"/>
      <c r="C143" s="1"/>
      <c r="D143" s="1"/>
      <c r="E143" s="1"/>
    </row>
    <row r="144" spans="1:5" ht="15.75">
      <c r="A144" s="1"/>
      <c r="B144" s="1"/>
      <c r="C144" s="1"/>
      <c r="D144" s="1"/>
      <c r="E144" s="1"/>
    </row>
    <row r="145" spans="1:5" ht="15.75">
      <c r="A145" s="1"/>
      <c r="B145" s="1"/>
      <c r="C145" s="1"/>
      <c r="D145" s="1"/>
      <c r="E145" s="1"/>
    </row>
    <row r="146" spans="1:5" ht="15.75">
      <c r="A146" s="1"/>
      <c r="B146" s="1"/>
      <c r="C146" s="1"/>
      <c r="D146" s="1"/>
      <c r="E146" s="1"/>
    </row>
    <row r="147" spans="1:5" ht="15.75">
      <c r="A147" s="1"/>
      <c r="B147" s="1"/>
      <c r="C147" s="1"/>
      <c r="D147" s="1"/>
      <c r="E147" s="1"/>
    </row>
    <row r="148" spans="1:5" ht="15.75">
      <c r="A148" s="1"/>
      <c r="B148" s="1"/>
      <c r="C148" s="1"/>
      <c r="D148" s="1"/>
      <c r="E148" s="1"/>
    </row>
    <row r="149" spans="1:5" ht="15.75">
      <c r="A149" s="1"/>
      <c r="B149" s="1"/>
      <c r="C149" s="1"/>
      <c r="D149" s="1"/>
      <c r="E149" s="1"/>
    </row>
    <row r="150" spans="1:5" ht="15.75">
      <c r="A150" s="1"/>
      <c r="B150" s="1"/>
      <c r="C150" s="1"/>
      <c r="D150" s="1"/>
      <c r="E150" s="1"/>
    </row>
    <row r="151" spans="1:5" ht="15.75">
      <c r="A151" s="1"/>
      <c r="B151" s="1"/>
      <c r="C151" s="1"/>
      <c r="D151" s="1"/>
      <c r="E151" s="1"/>
    </row>
    <row r="152" spans="1:5" ht="15.75">
      <c r="A152" s="1"/>
      <c r="B152" s="1"/>
      <c r="C152" s="1"/>
      <c r="D152" s="1"/>
      <c r="E152" s="1"/>
    </row>
    <row r="153" spans="1:5" ht="15.75">
      <c r="A153" s="1"/>
      <c r="B153" s="1"/>
      <c r="C153" s="1"/>
      <c r="D153" s="1"/>
      <c r="E153" s="1"/>
    </row>
    <row r="154" spans="1:5" ht="15.75">
      <c r="A154" s="1"/>
      <c r="B154" s="1"/>
      <c r="C154" s="1"/>
      <c r="D154" s="1"/>
      <c r="E154" s="1"/>
    </row>
    <row r="155" spans="1:5" ht="15.75">
      <c r="A155" s="1"/>
      <c r="B155" s="1"/>
      <c r="C155" s="1"/>
      <c r="D155" s="1"/>
      <c r="E155" s="1"/>
    </row>
    <row r="156" spans="1:5" ht="15.75">
      <c r="A156" s="1"/>
      <c r="B156" s="1"/>
      <c r="C156" s="1"/>
      <c r="D156" s="1"/>
      <c r="E156" s="1"/>
    </row>
    <row r="157" spans="1:5" ht="15.75">
      <c r="A157" s="1"/>
      <c r="B157" s="1"/>
      <c r="C157" s="1"/>
      <c r="D157" s="1"/>
      <c r="E157" s="1"/>
    </row>
    <row r="158" spans="1:5" ht="15.75">
      <c r="A158" s="1"/>
      <c r="B158" s="1"/>
      <c r="C158" s="1"/>
      <c r="D158" s="1"/>
      <c r="E158" s="1"/>
    </row>
    <row r="159" spans="1:5" ht="15.75">
      <c r="A159" s="1"/>
      <c r="B159" s="1"/>
      <c r="C159" s="1"/>
      <c r="D159" s="1"/>
      <c r="E159" s="1"/>
    </row>
    <row r="160" spans="1:5" ht="15.75">
      <c r="A160" s="1"/>
      <c r="B160" s="1"/>
      <c r="C160" s="1"/>
      <c r="D160" s="1"/>
      <c r="E160" s="1"/>
    </row>
    <row r="161" spans="1:5" ht="15.75">
      <c r="A161" s="1"/>
      <c r="B161" s="1"/>
      <c r="C161" s="1"/>
      <c r="D161" s="1"/>
      <c r="E161" s="1"/>
    </row>
    <row r="162" spans="1:5" ht="15.75">
      <c r="A162" s="1"/>
      <c r="B162" s="1"/>
      <c r="C162" s="1"/>
      <c r="D162" s="1"/>
      <c r="E162" s="1"/>
    </row>
    <row r="163" spans="1:5" ht="15.75">
      <c r="A163" s="1"/>
      <c r="B163" s="1"/>
      <c r="C163" s="1"/>
      <c r="D163" s="1"/>
      <c r="E163" s="1"/>
    </row>
    <row r="164" spans="1:5" ht="15.75">
      <c r="A164" s="1"/>
      <c r="B164" s="1"/>
      <c r="C164" s="1"/>
      <c r="D164" s="1"/>
      <c r="E164" s="1"/>
    </row>
    <row r="165" spans="1:5" ht="15.75">
      <c r="A165" s="1"/>
      <c r="B165" s="1"/>
      <c r="C165" s="1"/>
      <c r="D165" s="1"/>
      <c r="E165" s="1"/>
    </row>
    <row r="166" spans="1:5" ht="15.75">
      <c r="A166" s="1"/>
      <c r="B166" s="1"/>
      <c r="C166" s="1"/>
      <c r="D166" s="1"/>
      <c r="E166" s="1"/>
    </row>
    <row r="167" spans="1:5" ht="15.75">
      <c r="A167" s="1"/>
      <c r="B167" s="1"/>
      <c r="C167" s="1"/>
      <c r="D167" s="1"/>
      <c r="E167" s="1"/>
    </row>
    <row r="168" spans="1:5" ht="15.75">
      <c r="A168" s="1"/>
      <c r="B168" s="1"/>
      <c r="C168" s="1"/>
      <c r="D168" s="1"/>
      <c r="E168" s="1"/>
    </row>
    <row r="169" spans="1:5" ht="15.75">
      <c r="A169" s="1"/>
      <c r="B169" s="1"/>
      <c r="C169" s="1"/>
      <c r="D169" s="1"/>
      <c r="E169" s="1"/>
    </row>
    <row r="170" spans="1:5" ht="15.75">
      <c r="A170" s="1"/>
      <c r="B170" s="1"/>
      <c r="C170" s="1"/>
      <c r="D170" s="1"/>
      <c r="E170" s="1"/>
    </row>
    <row r="171" spans="1:5" ht="15.75">
      <c r="A171" s="1"/>
      <c r="B171" s="1"/>
      <c r="C171" s="1"/>
      <c r="D171" s="1"/>
      <c r="E171" s="1"/>
    </row>
    <row r="172" spans="1:5" ht="15.75">
      <c r="A172" s="1"/>
      <c r="B172" s="1"/>
      <c r="C172" s="1"/>
      <c r="D172" s="1"/>
      <c r="E172" s="1"/>
    </row>
    <row r="173" spans="1:5" ht="15.75">
      <c r="A173" s="1"/>
      <c r="B173" s="1"/>
      <c r="C173" s="1"/>
      <c r="D173" s="1"/>
      <c r="E173" s="1"/>
    </row>
    <row r="174" spans="1:5" ht="15.75">
      <c r="A174" s="1"/>
      <c r="B174" s="1"/>
      <c r="C174" s="1"/>
      <c r="D174" s="1"/>
      <c r="E174" s="1"/>
    </row>
    <row r="175" spans="1:5" ht="15.75">
      <c r="A175" s="1"/>
      <c r="B175" s="1"/>
      <c r="C175" s="1"/>
      <c r="D175" s="1"/>
      <c r="E175" s="1"/>
    </row>
    <row r="176" spans="1:5" ht="15.75">
      <c r="A176" s="1"/>
      <c r="B176" s="1"/>
      <c r="C176" s="1"/>
      <c r="D176" s="1"/>
      <c r="E176" s="1"/>
    </row>
    <row r="177" spans="1:5" ht="15.75">
      <c r="A177" s="1"/>
      <c r="B177" s="1"/>
      <c r="C177" s="1"/>
      <c r="D177" s="1"/>
      <c r="E177" s="1"/>
    </row>
    <row r="178" spans="1:5" ht="15.75">
      <c r="A178" s="1"/>
      <c r="B178" s="1"/>
      <c r="C178" s="1"/>
      <c r="D178" s="1"/>
      <c r="E178" s="1"/>
    </row>
    <row r="179" spans="1:5" ht="15.75">
      <c r="A179" s="1"/>
      <c r="B179" s="1"/>
      <c r="C179" s="1"/>
      <c r="D179" s="1"/>
      <c r="E179" s="1"/>
    </row>
    <row r="180" spans="1:5" ht="15.75">
      <c r="A180" s="1"/>
      <c r="B180" s="1"/>
      <c r="C180" s="1"/>
      <c r="D180" s="1"/>
      <c r="E180" s="1"/>
    </row>
    <row r="181" spans="1:5" ht="15.75">
      <c r="A181" s="1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1"/>
      <c r="B184" s="1"/>
      <c r="C184" s="1"/>
      <c r="D184" s="1"/>
      <c r="E184" s="1"/>
    </row>
    <row r="185" spans="1:5" ht="15.75">
      <c r="A185" s="1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  <row r="203" spans="1:5" ht="15.75">
      <c r="A203" s="1"/>
      <c r="B203" s="1"/>
      <c r="C203" s="1"/>
      <c r="D203" s="1"/>
      <c r="E203" s="1"/>
    </row>
    <row r="204" spans="1:5" ht="15.75">
      <c r="A204" s="1"/>
      <c r="B204" s="1"/>
      <c r="C204" s="1"/>
      <c r="D204" s="1"/>
      <c r="E204" s="1"/>
    </row>
    <row r="205" spans="1:5" ht="15.75">
      <c r="A205" s="1"/>
      <c r="B205" s="1"/>
      <c r="C205" s="1"/>
      <c r="D205" s="1"/>
      <c r="E205" s="1"/>
    </row>
    <row r="206" spans="1:5" ht="15.75">
      <c r="A206" s="1"/>
      <c r="B206" s="1"/>
      <c r="C206" s="1"/>
      <c r="D206" s="1"/>
      <c r="E206" s="1"/>
    </row>
    <row r="207" spans="1:5" ht="15.75">
      <c r="A207" s="1"/>
      <c r="B207" s="1"/>
      <c r="C207" s="1"/>
      <c r="D207" s="1"/>
      <c r="E207" s="1"/>
    </row>
    <row r="208" spans="1:5" ht="15.75">
      <c r="A208" s="1"/>
      <c r="B208" s="1"/>
      <c r="C208" s="1"/>
      <c r="D208" s="1"/>
      <c r="E208" s="1"/>
    </row>
    <row r="209" spans="1:5" ht="15.75">
      <c r="A209" s="1"/>
      <c r="B209" s="1"/>
      <c r="C209" s="1"/>
      <c r="D209" s="1"/>
      <c r="E209" s="1"/>
    </row>
    <row r="210" spans="1:5" ht="15.75">
      <c r="A210" s="1"/>
      <c r="B210" s="1"/>
      <c r="C210" s="1"/>
      <c r="D210" s="1"/>
      <c r="E210" s="1"/>
    </row>
    <row r="211" spans="1:5" ht="15.75">
      <c r="A211" s="1"/>
      <c r="B211" s="1"/>
      <c r="C211" s="1"/>
      <c r="D211" s="1"/>
      <c r="E211" s="1"/>
    </row>
    <row r="212" spans="1:5" ht="15.75">
      <c r="A212" s="1"/>
      <c r="B212" s="1"/>
      <c r="C212" s="1"/>
      <c r="D212" s="1"/>
      <c r="E212" s="1"/>
    </row>
    <row r="213" spans="1:5" ht="15.75">
      <c r="A213" s="1"/>
      <c r="B213" s="1"/>
      <c r="C213" s="1"/>
      <c r="D213" s="1"/>
      <c r="E213" s="1"/>
    </row>
    <row r="214" spans="1:5" ht="15.75">
      <c r="A214" s="1"/>
      <c r="B214" s="1"/>
      <c r="C214" s="1"/>
      <c r="D214" s="1"/>
      <c r="E214" s="1"/>
    </row>
    <row r="215" spans="1:5" ht="15.75">
      <c r="A215" s="1"/>
      <c r="B215" s="1"/>
      <c r="C215" s="1"/>
      <c r="D215" s="1"/>
      <c r="E215" s="1"/>
    </row>
    <row r="216" spans="1:5" ht="15.75">
      <c r="A216" s="1"/>
      <c r="B216" s="1"/>
      <c r="C216" s="1"/>
      <c r="D216" s="1"/>
      <c r="E216" s="1"/>
    </row>
    <row r="217" spans="1:5" ht="15.75">
      <c r="A217" s="1"/>
      <c r="B217" s="1"/>
      <c r="C217" s="1"/>
      <c r="D217" s="1"/>
      <c r="E217" s="1"/>
    </row>
    <row r="218" spans="1:5" ht="15.75">
      <c r="A218" s="1"/>
      <c r="B218" s="1"/>
      <c r="C218" s="1"/>
      <c r="D218" s="1"/>
      <c r="E218" s="1"/>
    </row>
    <row r="219" spans="1:5" ht="15.75">
      <c r="A219" s="1"/>
      <c r="B219" s="1"/>
      <c r="C219" s="1"/>
      <c r="D219" s="1"/>
      <c r="E219" s="1"/>
    </row>
    <row r="220" spans="1:5" ht="15.75">
      <c r="A220" s="1"/>
      <c r="B220" s="1"/>
      <c r="C220" s="1"/>
      <c r="D220" s="1"/>
      <c r="E220" s="1"/>
    </row>
    <row r="221" spans="1:5" ht="15.75">
      <c r="A221" s="1"/>
      <c r="B221" s="1"/>
      <c r="C221" s="1"/>
      <c r="D221" s="1"/>
      <c r="E221" s="1"/>
    </row>
    <row r="222" spans="1:5" ht="15.75">
      <c r="A222" s="1"/>
      <c r="B222" s="1"/>
      <c r="C222" s="1"/>
      <c r="D222" s="1"/>
      <c r="E222" s="1"/>
    </row>
    <row r="223" spans="1:5" ht="15.75">
      <c r="A223" s="1"/>
      <c r="B223" s="1"/>
      <c r="C223" s="1"/>
      <c r="D223" s="1"/>
      <c r="E223" s="1"/>
    </row>
    <row r="224" spans="1:5" ht="15.75">
      <c r="A224" s="1"/>
      <c r="B224" s="1"/>
      <c r="C224" s="1"/>
      <c r="D224" s="1"/>
      <c r="E224" s="1"/>
    </row>
    <row r="225" spans="1:5" ht="15.75">
      <c r="A225" s="1"/>
      <c r="B225" s="1"/>
      <c r="C225" s="1"/>
      <c r="D225" s="1"/>
      <c r="E225" s="1"/>
    </row>
    <row r="226" spans="1:5" ht="15.75">
      <c r="A226" s="1"/>
      <c r="B226" s="1"/>
      <c r="C226" s="1"/>
      <c r="D226" s="1"/>
      <c r="E226" s="1"/>
    </row>
    <row r="227" spans="1:5" ht="15.75">
      <c r="A227" s="1"/>
      <c r="B227" s="1"/>
      <c r="C227" s="1"/>
      <c r="D227" s="1"/>
      <c r="E227" s="1"/>
    </row>
    <row r="228" spans="1:5" ht="15.75">
      <c r="A228" s="1"/>
      <c r="B228" s="1"/>
      <c r="C228" s="1"/>
      <c r="D228" s="1"/>
      <c r="E228" s="1"/>
    </row>
    <row r="229" spans="1:5" ht="15.75">
      <c r="A229" s="1"/>
      <c r="B229" s="1"/>
      <c r="C229" s="1"/>
      <c r="D229" s="1"/>
      <c r="E229" s="1"/>
    </row>
    <row r="230" spans="1:5" ht="15.75">
      <c r="A230" s="1"/>
      <c r="B230" s="1"/>
      <c r="C230" s="1"/>
      <c r="D230" s="1"/>
      <c r="E230" s="1"/>
    </row>
    <row r="231" spans="1:5" ht="15.75">
      <c r="A231" s="1"/>
      <c r="B231" s="1"/>
      <c r="C231" s="1"/>
      <c r="D231" s="1"/>
      <c r="E231" s="1"/>
    </row>
    <row r="232" spans="1:5" ht="15.75">
      <c r="A232" s="1"/>
      <c r="B232" s="1"/>
      <c r="C232" s="1"/>
      <c r="D232" s="1"/>
      <c r="E232" s="1"/>
    </row>
    <row r="233" spans="1:5" ht="15.75">
      <c r="A233" s="1"/>
      <c r="B233" s="1"/>
      <c r="C233" s="1"/>
      <c r="D233" s="1"/>
      <c r="E233" s="1"/>
    </row>
    <row r="234" spans="1:5" ht="15.75">
      <c r="A234" s="1"/>
      <c r="B234" s="1"/>
      <c r="C234" s="1"/>
      <c r="D234" s="1"/>
      <c r="E234" s="1"/>
    </row>
    <row r="235" spans="1:5" ht="15.75">
      <c r="A235" s="1"/>
      <c r="B235" s="1"/>
      <c r="C235" s="1"/>
      <c r="D235" s="1"/>
      <c r="E235" s="1"/>
    </row>
    <row r="236" spans="1:5" ht="15.75">
      <c r="A236" s="1"/>
      <c r="B236" s="1"/>
      <c r="C236" s="1"/>
      <c r="D236" s="1"/>
      <c r="E236" s="1"/>
    </row>
    <row r="237" spans="1:5" ht="15.75">
      <c r="A237" s="1"/>
      <c r="B237" s="1"/>
      <c r="C237" s="1"/>
      <c r="D237" s="1"/>
      <c r="E237" s="1"/>
    </row>
    <row r="238" spans="1:5" ht="15.75">
      <c r="A238" s="1"/>
      <c r="B238" s="1"/>
      <c r="C238" s="1"/>
      <c r="D238" s="1"/>
      <c r="E238" s="1"/>
    </row>
    <row r="239" spans="1:5" ht="15.75">
      <c r="A239" s="1"/>
      <c r="B239" s="1"/>
      <c r="C239" s="1"/>
      <c r="D239" s="1"/>
      <c r="E239" s="1"/>
    </row>
    <row r="240" spans="1:5" ht="15.75">
      <c r="A240" s="1"/>
      <c r="B240" s="1"/>
      <c r="C240" s="1"/>
      <c r="D240" s="1"/>
      <c r="E240" s="1"/>
    </row>
    <row r="241" spans="1:5" ht="15.75">
      <c r="A241" s="1"/>
      <c r="B241" s="1"/>
      <c r="C241" s="1"/>
      <c r="D241" s="1"/>
      <c r="E241" s="1"/>
    </row>
    <row r="242" spans="1:5" ht="15.75">
      <c r="A242" s="1"/>
      <c r="B242" s="1"/>
      <c r="C242" s="1"/>
      <c r="D242" s="1"/>
      <c r="E242" s="1"/>
    </row>
    <row r="243" spans="1:5" ht="15.75">
      <c r="A243" s="1"/>
      <c r="B243" s="1"/>
      <c r="C243" s="1"/>
      <c r="D243" s="1"/>
      <c r="E243" s="1"/>
    </row>
    <row r="244" spans="1:5" ht="15.75">
      <c r="A244" s="1"/>
      <c r="B244" s="1"/>
      <c r="C244" s="1"/>
      <c r="D244" s="1"/>
      <c r="E244" s="1"/>
    </row>
    <row r="245" spans="1:5" ht="15.75">
      <c r="A245" s="1"/>
      <c r="B245" s="1"/>
      <c r="C245" s="1"/>
      <c r="D245" s="1"/>
      <c r="E245" s="1"/>
    </row>
    <row r="246" spans="1:5" ht="15.75">
      <c r="A246" s="1"/>
      <c r="B246" s="1"/>
      <c r="C246" s="1"/>
      <c r="D246" s="1"/>
      <c r="E246" s="1"/>
    </row>
    <row r="247" spans="1:5" ht="15.75">
      <c r="A247" s="1"/>
      <c r="B247" s="1"/>
      <c r="C247" s="1"/>
      <c r="D247" s="1"/>
      <c r="E247" s="1"/>
    </row>
    <row r="248" spans="1:5" ht="15.75">
      <c r="A248" s="1"/>
      <c r="B248" s="1"/>
      <c r="C248" s="1"/>
      <c r="D248" s="1"/>
      <c r="E248" s="1"/>
    </row>
    <row r="249" spans="1:5" ht="15.75">
      <c r="A249" s="1"/>
      <c r="B249" s="1"/>
      <c r="C249" s="1"/>
      <c r="D249" s="1"/>
      <c r="E249" s="1"/>
    </row>
    <row r="250" spans="1:5" ht="15.75">
      <c r="A250" s="1"/>
      <c r="B250" s="1"/>
      <c r="C250" s="1"/>
      <c r="D250" s="1"/>
      <c r="E250" s="1"/>
    </row>
    <row r="251" spans="1:5" ht="15.75">
      <c r="A251" s="1"/>
      <c r="B251" s="1"/>
      <c r="C251" s="1"/>
      <c r="D251" s="1"/>
      <c r="E251" s="1"/>
    </row>
    <row r="252" spans="1:5" ht="15.75">
      <c r="A252" s="1"/>
      <c r="B252" s="1"/>
      <c r="C252" s="1"/>
      <c r="D252" s="1"/>
      <c r="E252" s="1"/>
    </row>
    <row r="253" spans="1:5" ht="15.75">
      <c r="A253" s="1"/>
      <c r="B253" s="1"/>
      <c r="C253" s="1"/>
      <c r="D253" s="1"/>
      <c r="E253" s="1"/>
    </row>
    <row r="254" spans="1:5" ht="15.75">
      <c r="A254" s="1"/>
      <c r="B254" s="1"/>
      <c r="C254" s="1"/>
      <c r="D254" s="1"/>
      <c r="E254" s="1"/>
    </row>
    <row r="255" spans="1:5" ht="15.75">
      <c r="A255" s="1"/>
      <c r="B255" s="1"/>
      <c r="C255" s="1"/>
      <c r="D255" s="1"/>
      <c r="E255" s="1"/>
    </row>
    <row r="256" spans="1:5" ht="15.75">
      <c r="A256" s="1"/>
      <c r="B256" s="1"/>
      <c r="C256" s="1"/>
      <c r="D256" s="1"/>
      <c r="E256" s="1"/>
    </row>
    <row r="257" spans="1:5" ht="15.75">
      <c r="A257" s="1"/>
      <c r="B257" s="1"/>
      <c r="C257" s="1"/>
      <c r="D257" s="1"/>
      <c r="E257" s="1"/>
    </row>
    <row r="258" spans="1:5" ht="15.75">
      <c r="A258" s="1"/>
      <c r="B258" s="1"/>
      <c r="C258" s="1"/>
      <c r="D258" s="1"/>
      <c r="E258" s="1"/>
    </row>
    <row r="259" spans="1:5" ht="15.75">
      <c r="A259" s="1"/>
      <c r="B259" s="1"/>
      <c r="C259" s="1"/>
      <c r="D259" s="1"/>
      <c r="E259" s="1"/>
    </row>
    <row r="260" spans="1:5" ht="15.75">
      <c r="A260" s="1"/>
      <c r="B260" s="1"/>
      <c r="C260" s="1"/>
      <c r="D260" s="1"/>
      <c r="E260" s="1"/>
    </row>
    <row r="261" spans="1:5" ht="15.75">
      <c r="A261" s="1"/>
      <c r="B261" s="1"/>
      <c r="C261" s="1"/>
      <c r="D261" s="1"/>
      <c r="E261" s="1"/>
    </row>
    <row r="262" spans="1:5" ht="15.75">
      <c r="A262" s="1"/>
      <c r="B262" s="1"/>
      <c r="C262" s="1"/>
      <c r="D262" s="1"/>
      <c r="E262" s="1"/>
    </row>
    <row r="263" spans="1:5" ht="15.75">
      <c r="A263" s="1"/>
      <c r="B263" s="1"/>
      <c r="C263" s="1"/>
      <c r="D263" s="1"/>
      <c r="E263" s="1"/>
    </row>
    <row r="264" spans="1:5" ht="15.75">
      <c r="A264" s="1"/>
      <c r="B264" s="1"/>
      <c r="C264" s="1"/>
      <c r="D264" s="1"/>
      <c r="E264" s="1"/>
    </row>
    <row r="265" spans="1:5" ht="15.75">
      <c r="A265" s="1"/>
      <c r="B265" s="1"/>
      <c r="C265" s="1"/>
      <c r="D265" s="1"/>
      <c r="E265" s="1"/>
    </row>
    <row r="266" spans="1:5" ht="15.75">
      <c r="A266" s="1"/>
      <c r="B266" s="1"/>
      <c r="C266" s="1"/>
      <c r="D266" s="1"/>
      <c r="E266" s="1"/>
    </row>
    <row r="267" spans="1:5" ht="15.75">
      <c r="A267" s="1"/>
      <c r="B267" s="1"/>
      <c r="C267" s="1"/>
      <c r="D267" s="1"/>
      <c r="E267" s="1"/>
    </row>
    <row r="268" spans="1:5" ht="15.75">
      <c r="A268" s="1"/>
      <c r="B268" s="1"/>
      <c r="C268" s="1"/>
      <c r="D268" s="1"/>
      <c r="E268" s="1"/>
    </row>
    <row r="269" spans="1:5" ht="15.75">
      <c r="A269" s="1"/>
      <c r="B269" s="1"/>
      <c r="C269" s="1"/>
      <c r="D269" s="1"/>
      <c r="E269" s="1"/>
    </row>
    <row r="270" spans="1:5" ht="15.75">
      <c r="A270" s="1"/>
      <c r="B270" s="1"/>
      <c r="C270" s="1"/>
      <c r="D270" s="1"/>
      <c r="E270" s="1"/>
    </row>
    <row r="271" spans="1:5" ht="15.75">
      <c r="A271" s="1"/>
      <c r="B271" s="1"/>
      <c r="C271" s="1"/>
      <c r="D271" s="1"/>
      <c r="E271" s="1"/>
    </row>
    <row r="272" spans="1:5" ht="15.75">
      <c r="A272" s="1"/>
      <c r="B272" s="1"/>
      <c r="C272" s="1"/>
      <c r="D272" s="1"/>
      <c r="E272" s="1"/>
    </row>
    <row r="273" spans="1:5" ht="15.75">
      <c r="A273" s="1"/>
      <c r="B273" s="1"/>
      <c r="C273" s="1"/>
      <c r="D273" s="1"/>
      <c r="E273" s="1"/>
    </row>
    <row r="274" spans="1:5" ht="15.75">
      <c r="A274" s="1"/>
      <c r="B274" s="1"/>
      <c r="C274" s="1"/>
      <c r="D274" s="1"/>
      <c r="E274" s="1"/>
    </row>
    <row r="275" spans="1:5" ht="15.75">
      <c r="A275" s="1"/>
      <c r="B275" s="1"/>
      <c r="C275" s="1"/>
      <c r="D275" s="1"/>
      <c r="E275" s="1"/>
    </row>
    <row r="276" spans="1:5" ht="15.75">
      <c r="A276" s="1"/>
      <c r="B276" s="1"/>
      <c r="C276" s="1"/>
      <c r="D276" s="1"/>
      <c r="E276" s="1"/>
    </row>
    <row r="277" spans="1:5" ht="15.75">
      <c r="A277" s="1"/>
      <c r="B277" s="1"/>
      <c r="C277" s="1"/>
      <c r="D277" s="1"/>
      <c r="E277" s="1"/>
    </row>
    <row r="278" spans="1:5" ht="15.75">
      <c r="A278" s="1"/>
      <c r="B278" s="1"/>
      <c r="C278" s="1"/>
      <c r="D278" s="1"/>
      <c r="E278" s="1"/>
    </row>
    <row r="279" spans="1:5" ht="15.75">
      <c r="A279" s="1"/>
      <c r="B279" s="1"/>
      <c r="C279" s="1"/>
      <c r="D279" s="1"/>
      <c r="E279" s="1"/>
    </row>
    <row r="280" spans="1:5" ht="15.75">
      <c r="A280" s="1"/>
      <c r="B280" s="1"/>
      <c r="C280" s="1"/>
      <c r="D280" s="1"/>
      <c r="E280" s="1"/>
    </row>
    <row r="281" spans="1:5" ht="15.75">
      <c r="A281" s="1"/>
      <c r="B281" s="1"/>
      <c r="C281" s="1"/>
      <c r="D281" s="1"/>
      <c r="E281" s="1"/>
    </row>
    <row r="282" spans="1:5" ht="15.75">
      <c r="A282" s="1"/>
      <c r="B282" s="1"/>
      <c r="C282" s="1"/>
      <c r="D282" s="1"/>
      <c r="E282" s="1"/>
    </row>
    <row r="283" spans="1:5" ht="15.75">
      <c r="A283" s="1"/>
      <c r="B283" s="1"/>
      <c r="C283" s="1"/>
      <c r="D283" s="1"/>
      <c r="E283" s="1"/>
    </row>
    <row r="284" spans="1:5" ht="15.75">
      <c r="A284" s="1"/>
      <c r="B284" s="1"/>
      <c r="C284" s="1"/>
      <c r="D284" s="1"/>
      <c r="E284" s="1"/>
    </row>
    <row r="285" spans="1:5" ht="15.75">
      <c r="A285" s="1"/>
      <c r="B285" s="1"/>
      <c r="C285" s="1"/>
      <c r="D285" s="1"/>
      <c r="E285" s="1"/>
    </row>
    <row r="286" spans="1:5" ht="15.75">
      <c r="A286" s="1"/>
      <c r="B286" s="1"/>
      <c r="C286" s="1"/>
      <c r="D286" s="1"/>
      <c r="E286" s="1"/>
    </row>
    <row r="287" spans="1:5" ht="15.75">
      <c r="A287" s="1"/>
      <c r="B287" s="1"/>
      <c r="C287" s="1"/>
      <c r="D287" s="1"/>
      <c r="E287" s="1"/>
    </row>
    <row r="288" spans="1:5" ht="15.75">
      <c r="A288" s="1"/>
      <c r="B288" s="1"/>
      <c r="C288" s="1"/>
      <c r="D288" s="1"/>
      <c r="E288" s="1"/>
    </row>
    <row r="289" spans="1:5" ht="15.75">
      <c r="A289" s="1"/>
      <c r="B289" s="1"/>
      <c r="C289" s="1"/>
      <c r="D289" s="1"/>
      <c r="E289" s="1"/>
    </row>
    <row r="290" spans="1:5" ht="15.75">
      <c r="A290" s="1"/>
      <c r="B290" s="1"/>
      <c r="C290" s="1"/>
      <c r="D290" s="1"/>
      <c r="E290" s="1"/>
    </row>
    <row r="291" spans="1:5" ht="15.75">
      <c r="A291" s="1"/>
      <c r="B291" s="1"/>
      <c r="C291" s="1"/>
      <c r="D291" s="1"/>
      <c r="E291" s="1"/>
    </row>
    <row r="292" spans="1:5" ht="15.75">
      <c r="A292" s="1"/>
      <c r="B292" s="1"/>
      <c r="C292" s="1"/>
      <c r="D292" s="1"/>
      <c r="E292" s="1"/>
    </row>
    <row r="293" spans="1:5" ht="15.75">
      <c r="A293" s="1"/>
      <c r="B293" s="1"/>
      <c r="C293" s="1"/>
      <c r="D293" s="1"/>
      <c r="E293" s="1"/>
    </row>
    <row r="294" spans="1:5" ht="15.75">
      <c r="A294" s="1"/>
      <c r="B294" s="1"/>
      <c r="C294" s="1"/>
      <c r="D294" s="1"/>
      <c r="E294" s="1"/>
    </row>
    <row r="295" spans="1:5" ht="15.75">
      <c r="A295" s="1"/>
      <c r="B295" s="1"/>
      <c r="C295" s="1"/>
      <c r="D295" s="1"/>
      <c r="E295" s="1"/>
    </row>
    <row r="296" spans="1:5" ht="15.75">
      <c r="A296" s="1"/>
      <c r="B296" s="1"/>
      <c r="C296" s="1"/>
      <c r="D296" s="1"/>
      <c r="E296" s="1"/>
    </row>
    <row r="297" spans="1:5" ht="15.75">
      <c r="A297" s="1"/>
      <c r="B297" s="1"/>
      <c r="C297" s="1"/>
      <c r="D297" s="1"/>
      <c r="E297" s="1"/>
    </row>
    <row r="298" spans="1:5" ht="15.75">
      <c r="A298" s="1"/>
      <c r="B298" s="1"/>
      <c r="C298" s="1"/>
      <c r="D298" s="1"/>
      <c r="E298" s="1"/>
    </row>
    <row r="299" spans="1:5" ht="15.75">
      <c r="A299" s="1"/>
      <c r="B299" s="1"/>
      <c r="C299" s="1"/>
      <c r="D299" s="1"/>
      <c r="E299" s="1"/>
    </row>
    <row r="300" spans="1:5" ht="15.75">
      <c r="A300" s="1"/>
      <c r="B300" s="1"/>
      <c r="C300" s="1"/>
      <c r="D300" s="1"/>
      <c r="E300" s="1"/>
    </row>
    <row r="301" spans="1:5" ht="15.75">
      <c r="A301" s="1"/>
      <c r="B301" s="1"/>
      <c r="C301" s="1"/>
      <c r="D301" s="1"/>
      <c r="E301" s="1"/>
    </row>
    <row r="302" spans="1:5" ht="15.75">
      <c r="A302" s="1"/>
      <c r="B302" s="1"/>
      <c r="C302" s="1"/>
      <c r="D302" s="1"/>
      <c r="E302" s="1"/>
    </row>
    <row r="303" spans="1:5" ht="15.75">
      <c r="A303" s="1"/>
      <c r="B303" s="1"/>
      <c r="C303" s="1"/>
      <c r="D303" s="1"/>
      <c r="E303" s="1"/>
    </row>
    <row r="304" spans="1:5" ht="15.75">
      <c r="A304" s="1"/>
      <c r="B304" s="1"/>
      <c r="C304" s="1"/>
      <c r="D304" s="1"/>
      <c r="E304" s="1"/>
    </row>
    <row r="305" spans="1:5" ht="15.75">
      <c r="A305" s="1"/>
      <c r="B305" s="1"/>
      <c r="C305" s="1"/>
      <c r="D305" s="1"/>
      <c r="E305" s="1"/>
    </row>
    <row r="306" spans="1:5" ht="15.75">
      <c r="A306" s="1"/>
      <c r="B306" s="1"/>
      <c r="C306" s="1"/>
      <c r="D306" s="1"/>
      <c r="E306" s="1"/>
    </row>
    <row r="307" spans="1:5" ht="15.75">
      <c r="A307" s="1"/>
      <c r="B307" s="1"/>
      <c r="C307" s="1"/>
      <c r="D307" s="1"/>
      <c r="E307" s="1"/>
    </row>
    <row r="308" spans="1:5" ht="15.75">
      <c r="A308" s="1"/>
      <c r="B308" s="1"/>
      <c r="C308" s="1"/>
      <c r="D308" s="1"/>
      <c r="E308" s="1"/>
    </row>
    <row r="309" spans="1:5" ht="15.75">
      <c r="A309" s="1"/>
      <c r="B309" s="1"/>
      <c r="C309" s="1"/>
      <c r="D309" s="1"/>
      <c r="E309" s="1"/>
    </row>
    <row r="310" spans="1:5" ht="15.75">
      <c r="A310" s="1"/>
      <c r="B310" s="1"/>
      <c r="C310" s="1"/>
      <c r="D310" s="1"/>
      <c r="E310" s="1"/>
    </row>
    <row r="311" spans="1:5" ht="15.75">
      <c r="A311" s="1"/>
      <c r="B311" s="1"/>
      <c r="C311" s="1"/>
      <c r="D311" s="1"/>
      <c r="E311" s="1"/>
    </row>
    <row r="312" spans="1:5" ht="15.75">
      <c r="A312" s="1"/>
      <c r="B312" s="1"/>
      <c r="C312" s="1"/>
      <c r="D312" s="1"/>
      <c r="E312" s="1"/>
    </row>
    <row r="313" spans="1:5" ht="15.75">
      <c r="A313" s="1"/>
      <c r="B313" s="1"/>
      <c r="C313" s="1"/>
      <c r="D313" s="1"/>
      <c r="E313" s="1"/>
    </row>
  </sheetData>
  <sheetProtection/>
  <mergeCells count="2">
    <mergeCell ref="C2:D2"/>
    <mergeCell ref="A1:G1"/>
  </mergeCells>
  <printOptions/>
  <pageMargins left="0.7480314960629921" right="0.1968503937007874" top="0.2362204724409449" bottom="0.1968503937007874" header="0.15748031496062992" footer="0.1968503937007874"/>
  <pageSetup fitToHeight="2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223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2.75"/>
  <cols>
    <col min="1" max="1" width="3.28125" style="0" customWidth="1"/>
    <col min="2" max="2" width="62.421875" style="0" customWidth="1"/>
    <col min="3" max="3" width="8.140625" style="363" customWidth="1"/>
    <col min="4" max="4" width="4.7109375" style="363" customWidth="1"/>
    <col min="5" max="5" width="5.00390625" style="363" customWidth="1"/>
    <col min="6" max="6" width="4.8515625" style="363" customWidth="1"/>
    <col min="7" max="7" width="5.8515625" style="363" customWidth="1"/>
    <col min="8" max="9" width="10.28125" style="0" customWidth="1"/>
    <col min="10" max="10" width="10.57421875" style="0" customWidth="1"/>
  </cols>
  <sheetData>
    <row r="1" ht="7.5" customHeight="1"/>
    <row r="2" spans="1:11" ht="6.75" customHeight="1">
      <c r="A2" s="96"/>
      <c r="B2" s="96"/>
      <c r="C2" s="98"/>
      <c r="D2" s="98"/>
      <c r="E2" s="98"/>
      <c r="F2" s="98"/>
      <c r="G2" s="98"/>
      <c r="H2" s="96"/>
      <c r="I2" s="97"/>
      <c r="J2" s="97"/>
      <c r="K2" s="97"/>
    </row>
    <row r="3" spans="1:11" ht="31.5" customHeight="1">
      <c r="A3" s="626" t="s">
        <v>160</v>
      </c>
      <c r="B3" s="626"/>
      <c r="C3" s="626"/>
      <c r="D3" s="626"/>
      <c r="E3" s="626"/>
      <c r="F3" s="626"/>
      <c r="G3" s="626"/>
      <c r="H3" s="626"/>
      <c r="I3" s="626"/>
      <c r="J3" s="626"/>
      <c r="K3" s="97"/>
    </row>
    <row r="4" spans="1:11" ht="12.75" customHeight="1">
      <c r="A4" s="439"/>
      <c r="B4" s="439"/>
      <c r="C4" s="439"/>
      <c r="D4" s="439"/>
      <c r="E4" s="439"/>
      <c r="F4" s="439"/>
      <c r="G4" s="439"/>
      <c r="H4" s="439"/>
      <c r="I4" s="439"/>
      <c r="J4" s="439"/>
      <c r="K4" s="97"/>
    </row>
    <row r="5" spans="1:11" ht="31.5" customHeight="1">
      <c r="A5" s="96"/>
      <c r="B5" s="96"/>
      <c r="C5" s="98"/>
      <c r="D5" s="98"/>
      <c r="E5" s="98"/>
      <c r="F5" s="98"/>
      <c r="G5" s="98"/>
      <c r="H5" s="98"/>
      <c r="I5" s="97"/>
      <c r="J5" s="96" t="s">
        <v>885</v>
      </c>
      <c r="K5" s="97"/>
    </row>
    <row r="6" spans="1:11" ht="82.5" customHeight="1">
      <c r="A6" s="79" t="s">
        <v>797</v>
      </c>
      <c r="B6" s="79" t="s">
        <v>536</v>
      </c>
      <c r="C6" s="367" t="s">
        <v>569</v>
      </c>
      <c r="D6" s="367" t="s">
        <v>567</v>
      </c>
      <c r="E6" s="367" t="s">
        <v>568</v>
      </c>
      <c r="F6" s="367" t="s">
        <v>799</v>
      </c>
      <c r="G6" s="367" t="s">
        <v>800</v>
      </c>
      <c r="H6" s="79" t="s">
        <v>37</v>
      </c>
      <c r="I6" s="79" t="s">
        <v>6</v>
      </c>
      <c r="J6" s="79" t="s">
        <v>55</v>
      </c>
      <c r="K6" s="97"/>
    </row>
    <row r="7" spans="1:11" s="362" customFormat="1" ht="11.25" customHeight="1">
      <c r="A7" s="95">
        <v>1</v>
      </c>
      <c r="B7" s="95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  <c r="H7" s="95">
        <v>8</v>
      </c>
      <c r="I7" s="95">
        <v>9</v>
      </c>
      <c r="J7" s="95">
        <v>10</v>
      </c>
      <c r="K7" s="361"/>
    </row>
    <row r="8" spans="1:11" ht="66.75" customHeight="1">
      <c r="A8" s="103">
        <v>1</v>
      </c>
      <c r="B8" s="101" t="s">
        <v>58</v>
      </c>
      <c r="C8" s="364"/>
      <c r="D8" s="364"/>
      <c r="E8" s="364"/>
      <c r="F8" s="364"/>
      <c r="G8" s="364"/>
      <c r="H8" s="102">
        <f>SUM(H9)</f>
        <v>216</v>
      </c>
      <c r="I8" s="102">
        <f>SUM(I9)</f>
        <v>201.8</v>
      </c>
      <c r="J8" s="102">
        <f aca="true" t="shared" si="0" ref="J8:J17">SUM(I8/H8*100)</f>
        <v>93.42592592592594</v>
      </c>
      <c r="K8" s="97"/>
    </row>
    <row r="9" spans="1:11" ht="18.75" customHeight="1">
      <c r="A9" s="104"/>
      <c r="B9" s="99" t="s">
        <v>59</v>
      </c>
      <c r="C9" s="365">
        <v>7950000</v>
      </c>
      <c r="D9" s="365" t="s">
        <v>378</v>
      </c>
      <c r="E9" s="365" t="s">
        <v>378</v>
      </c>
      <c r="F9" s="365" t="s">
        <v>603</v>
      </c>
      <c r="G9" s="365" t="s">
        <v>766</v>
      </c>
      <c r="H9" s="100">
        <v>216</v>
      </c>
      <c r="I9" s="100">
        <v>201.8</v>
      </c>
      <c r="J9" s="100">
        <f t="shared" si="0"/>
        <v>93.42592592592594</v>
      </c>
      <c r="K9" s="97"/>
    </row>
    <row r="10" spans="1:11" ht="31.5" customHeight="1">
      <c r="A10" s="103">
        <v>2</v>
      </c>
      <c r="B10" s="101" t="s">
        <v>509</v>
      </c>
      <c r="C10" s="364"/>
      <c r="D10" s="364"/>
      <c r="E10" s="364"/>
      <c r="F10" s="364"/>
      <c r="G10" s="364"/>
      <c r="H10" s="102">
        <f>H11+H12</f>
        <v>4423</v>
      </c>
      <c r="I10" s="102">
        <f>I11+I12</f>
        <v>1552.1000000000001</v>
      </c>
      <c r="J10" s="102">
        <f t="shared" si="0"/>
        <v>35.09156680985757</v>
      </c>
      <c r="K10" s="97"/>
    </row>
    <row r="11" spans="1:11" ht="18" customHeight="1">
      <c r="A11" s="104"/>
      <c r="B11" s="99" t="s">
        <v>351</v>
      </c>
      <c r="C11" s="365">
        <v>7950000</v>
      </c>
      <c r="D11" s="365" t="s">
        <v>378</v>
      </c>
      <c r="E11" s="365" t="s">
        <v>372</v>
      </c>
      <c r="F11" s="365" t="s">
        <v>603</v>
      </c>
      <c r="G11" s="365" t="s">
        <v>766</v>
      </c>
      <c r="H11" s="100">
        <v>4268.8</v>
      </c>
      <c r="I11" s="100">
        <v>1397.9</v>
      </c>
      <c r="J11" s="100">
        <f t="shared" si="0"/>
        <v>32.74690779610195</v>
      </c>
      <c r="K11" s="97"/>
    </row>
    <row r="12" spans="1:11" ht="18" customHeight="1">
      <c r="A12" s="104"/>
      <c r="B12" s="99" t="s">
        <v>351</v>
      </c>
      <c r="C12" s="365">
        <v>7950000</v>
      </c>
      <c r="D12" s="365" t="s">
        <v>378</v>
      </c>
      <c r="E12" s="365" t="s">
        <v>372</v>
      </c>
      <c r="F12" s="365" t="s">
        <v>703</v>
      </c>
      <c r="G12" s="365" t="s">
        <v>766</v>
      </c>
      <c r="H12" s="100">
        <v>154.2</v>
      </c>
      <c r="I12" s="100">
        <v>154.2</v>
      </c>
      <c r="J12" s="100">
        <f t="shared" si="0"/>
        <v>100</v>
      </c>
      <c r="K12" s="97"/>
    </row>
    <row r="13" spans="1:11" ht="34.5" customHeight="1">
      <c r="A13" s="103">
        <v>3</v>
      </c>
      <c r="B13" s="101" t="s">
        <v>510</v>
      </c>
      <c r="C13" s="364"/>
      <c r="D13" s="364"/>
      <c r="E13" s="364"/>
      <c r="F13" s="364"/>
      <c r="G13" s="364"/>
      <c r="H13" s="102">
        <f>SUM(H14+H15)</f>
        <v>2278.4</v>
      </c>
      <c r="I13" s="102">
        <f>SUM(I14+I15)</f>
        <v>1990.5</v>
      </c>
      <c r="J13" s="102">
        <f t="shared" si="0"/>
        <v>87.36393960674157</v>
      </c>
      <c r="K13" s="97"/>
    </row>
    <row r="14" spans="1:11" ht="15.75" customHeight="1">
      <c r="A14" s="104"/>
      <c r="B14" s="99" t="s">
        <v>364</v>
      </c>
      <c r="C14" s="365">
        <v>7950000</v>
      </c>
      <c r="D14" s="365" t="s">
        <v>377</v>
      </c>
      <c r="E14" s="365" t="s">
        <v>466</v>
      </c>
      <c r="F14" s="365" t="s">
        <v>603</v>
      </c>
      <c r="G14" s="365" t="s">
        <v>597</v>
      </c>
      <c r="H14" s="100">
        <v>624</v>
      </c>
      <c r="I14" s="100">
        <v>582.8</v>
      </c>
      <c r="J14" s="100">
        <f t="shared" si="0"/>
        <v>93.39743589743588</v>
      </c>
      <c r="K14" s="97"/>
    </row>
    <row r="15" spans="1:11" ht="15.75" customHeight="1">
      <c r="A15" s="104"/>
      <c r="B15" s="99" t="s">
        <v>364</v>
      </c>
      <c r="C15" s="365">
        <v>7950000</v>
      </c>
      <c r="D15" s="365" t="s">
        <v>377</v>
      </c>
      <c r="E15" s="365" t="s">
        <v>466</v>
      </c>
      <c r="F15" s="365" t="s">
        <v>703</v>
      </c>
      <c r="G15" s="365" t="s">
        <v>597</v>
      </c>
      <c r="H15" s="100">
        <v>1654.4</v>
      </c>
      <c r="I15" s="100">
        <v>1407.7</v>
      </c>
      <c r="J15" s="100">
        <f t="shared" si="0"/>
        <v>85.08824951644101</v>
      </c>
      <c r="K15" s="97"/>
    </row>
    <row r="16" spans="1:11" ht="51" customHeight="1">
      <c r="A16" s="103">
        <v>4</v>
      </c>
      <c r="B16" s="101" t="s">
        <v>511</v>
      </c>
      <c r="C16" s="364"/>
      <c r="D16" s="364"/>
      <c r="E16" s="364"/>
      <c r="F16" s="364"/>
      <c r="G16" s="364"/>
      <c r="H16" s="102">
        <f>SUM(H17:H18)</f>
        <v>393</v>
      </c>
      <c r="I16" s="102">
        <f>SUM(I17:I18)</f>
        <v>239.8</v>
      </c>
      <c r="J16" s="102">
        <f t="shared" si="0"/>
        <v>61.017811704834614</v>
      </c>
      <c r="K16" s="97"/>
    </row>
    <row r="17" spans="1:11" ht="16.5" customHeight="1">
      <c r="A17" s="104"/>
      <c r="B17" s="99" t="s">
        <v>364</v>
      </c>
      <c r="C17" s="365">
        <v>7950000</v>
      </c>
      <c r="D17" s="365" t="s">
        <v>377</v>
      </c>
      <c r="E17" s="365" t="s">
        <v>466</v>
      </c>
      <c r="F17" s="365" t="s">
        <v>603</v>
      </c>
      <c r="G17" s="365" t="s">
        <v>597</v>
      </c>
      <c r="H17" s="100">
        <v>340</v>
      </c>
      <c r="I17" s="100">
        <v>239.8</v>
      </c>
      <c r="J17" s="100">
        <f t="shared" si="0"/>
        <v>70.52941176470588</v>
      </c>
      <c r="K17" s="97"/>
    </row>
    <row r="18" spans="1:11" ht="16.5" customHeight="1">
      <c r="A18" s="104"/>
      <c r="B18" s="99" t="s">
        <v>364</v>
      </c>
      <c r="C18" s="365">
        <v>7950001</v>
      </c>
      <c r="D18" s="365" t="s">
        <v>377</v>
      </c>
      <c r="E18" s="365" t="s">
        <v>466</v>
      </c>
      <c r="F18" s="365" t="s">
        <v>703</v>
      </c>
      <c r="G18" s="365" t="s">
        <v>597</v>
      </c>
      <c r="H18" s="100">
        <v>53</v>
      </c>
      <c r="I18" s="100"/>
      <c r="J18" s="100">
        <f>SUM(I18/H18*100)</f>
        <v>0</v>
      </c>
      <c r="K18" s="97"/>
    </row>
    <row r="19" spans="1:11" ht="47.25" customHeight="1">
      <c r="A19" s="103">
        <v>5</v>
      </c>
      <c r="B19" s="101" t="s">
        <v>512</v>
      </c>
      <c r="C19" s="364"/>
      <c r="D19" s="364"/>
      <c r="E19" s="364"/>
      <c r="F19" s="364"/>
      <c r="G19" s="364"/>
      <c r="H19" s="102">
        <f>H20+H21</f>
        <v>943.3</v>
      </c>
      <c r="I19" s="102">
        <f>I20+I21</f>
        <v>632.4</v>
      </c>
      <c r="J19" s="102">
        <f aca="true" t="shared" si="1" ref="J19:J33">SUM(I19/H19*100)</f>
        <v>67.04123820629704</v>
      </c>
      <c r="K19" s="97"/>
    </row>
    <row r="20" spans="1:11" ht="16.5" customHeight="1">
      <c r="A20" s="104"/>
      <c r="B20" s="99" t="s">
        <v>364</v>
      </c>
      <c r="C20" s="365">
        <v>7950000</v>
      </c>
      <c r="D20" s="365" t="s">
        <v>377</v>
      </c>
      <c r="E20" s="365" t="s">
        <v>466</v>
      </c>
      <c r="F20" s="365" t="s">
        <v>603</v>
      </c>
      <c r="G20" s="365" t="s">
        <v>597</v>
      </c>
      <c r="H20" s="100">
        <v>719.5</v>
      </c>
      <c r="I20" s="100">
        <v>410</v>
      </c>
      <c r="J20" s="100">
        <f t="shared" si="1"/>
        <v>56.984016678248786</v>
      </c>
      <c r="K20" s="97"/>
    </row>
    <row r="21" spans="1:11" ht="16.5" customHeight="1">
      <c r="A21" s="104"/>
      <c r="B21" s="99" t="s">
        <v>364</v>
      </c>
      <c r="C21" s="365">
        <v>7950001</v>
      </c>
      <c r="D21" s="365" t="s">
        <v>377</v>
      </c>
      <c r="E21" s="365" t="s">
        <v>466</v>
      </c>
      <c r="F21" s="365" t="s">
        <v>703</v>
      </c>
      <c r="G21" s="365" t="s">
        <v>597</v>
      </c>
      <c r="H21" s="100">
        <v>223.8</v>
      </c>
      <c r="I21" s="100">
        <v>222.4</v>
      </c>
      <c r="J21" s="100">
        <f t="shared" si="1"/>
        <v>99.37444146559427</v>
      </c>
      <c r="K21" s="97"/>
    </row>
    <row r="22" spans="1:11" ht="33" customHeight="1">
      <c r="A22" s="103">
        <v>6</v>
      </c>
      <c r="B22" s="101" t="s">
        <v>709</v>
      </c>
      <c r="C22" s="364"/>
      <c r="D22" s="364"/>
      <c r="E22" s="364"/>
      <c r="F22" s="364"/>
      <c r="G22" s="364"/>
      <c r="H22" s="102">
        <f>SUM(H23+H24)</f>
        <v>353</v>
      </c>
      <c r="I22" s="102">
        <f>SUM(I23+I24)</f>
        <v>130.7</v>
      </c>
      <c r="J22" s="102">
        <f t="shared" si="1"/>
        <v>37.02549575070821</v>
      </c>
      <c r="K22" s="97"/>
    </row>
    <row r="23" spans="1:11" ht="15.75" customHeight="1">
      <c r="A23" s="104"/>
      <c r="B23" s="99" t="s">
        <v>364</v>
      </c>
      <c r="C23" s="365">
        <v>7950000</v>
      </c>
      <c r="D23" s="365" t="s">
        <v>377</v>
      </c>
      <c r="E23" s="365" t="s">
        <v>466</v>
      </c>
      <c r="F23" s="365" t="s">
        <v>603</v>
      </c>
      <c r="G23" s="365" t="s">
        <v>597</v>
      </c>
      <c r="H23" s="100">
        <v>130.7</v>
      </c>
      <c r="I23" s="100">
        <v>130.7</v>
      </c>
      <c r="J23" s="100">
        <f t="shared" si="1"/>
        <v>100</v>
      </c>
      <c r="K23" s="97"/>
    </row>
    <row r="24" spans="1:11" ht="15.75" customHeight="1">
      <c r="A24" s="104"/>
      <c r="B24" s="99" t="s">
        <v>364</v>
      </c>
      <c r="C24" s="365" t="s">
        <v>681</v>
      </c>
      <c r="D24" s="365" t="s">
        <v>377</v>
      </c>
      <c r="E24" s="365" t="s">
        <v>466</v>
      </c>
      <c r="F24" s="365" t="s">
        <v>703</v>
      </c>
      <c r="G24" s="365" t="s">
        <v>597</v>
      </c>
      <c r="H24" s="100">
        <v>222.3</v>
      </c>
      <c r="I24" s="100"/>
      <c r="J24" s="100">
        <f t="shared" si="1"/>
        <v>0</v>
      </c>
      <c r="K24" s="97"/>
    </row>
    <row r="25" spans="1:11" ht="32.25" customHeight="1">
      <c r="A25" s="103">
        <v>7</v>
      </c>
      <c r="B25" s="101" t="s">
        <v>713</v>
      </c>
      <c r="C25" s="364"/>
      <c r="D25" s="364"/>
      <c r="E25" s="364"/>
      <c r="F25" s="364"/>
      <c r="G25" s="364"/>
      <c r="H25" s="102">
        <f>SUM(H26)</f>
        <v>2052</v>
      </c>
      <c r="I25" s="102">
        <f>SUM(I26)</f>
        <v>0</v>
      </c>
      <c r="J25" s="102">
        <f t="shared" si="1"/>
        <v>0</v>
      </c>
      <c r="K25" s="97"/>
    </row>
    <row r="26" spans="1:11" ht="15" customHeight="1">
      <c r="A26" s="104"/>
      <c r="B26" s="99" t="s">
        <v>382</v>
      </c>
      <c r="C26" s="365">
        <v>7950000</v>
      </c>
      <c r="D26" s="365" t="s">
        <v>372</v>
      </c>
      <c r="E26" s="365" t="s">
        <v>466</v>
      </c>
      <c r="F26" s="365" t="s">
        <v>603</v>
      </c>
      <c r="G26" s="365" t="s">
        <v>597</v>
      </c>
      <c r="H26" s="100">
        <v>2052</v>
      </c>
      <c r="I26" s="100">
        <v>0</v>
      </c>
      <c r="J26" s="100">
        <f t="shared" si="1"/>
        <v>0</v>
      </c>
      <c r="K26" s="97"/>
    </row>
    <row r="27" spans="1:11" ht="33.75" customHeight="1">
      <c r="A27" s="103">
        <v>8</v>
      </c>
      <c r="B27" s="101" t="s">
        <v>714</v>
      </c>
      <c r="C27" s="364"/>
      <c r="D27" s="364"/>
      <c r="E27" s="364"/>
      <c r="F27" s="364"/>
      <c r="G27" s="364"/>
      <c r="H27" s="102">
        <f>SUM(H28)</f>
        <v>1043.4</v>
      </c>
      <c r="I27" s="102">
        <f>SUM(I28)</f>
        <v>239.5</v>
      </c>
      <c r="J27" s="102">
        <f t="shared" si="1"/>
        <v>22.953804868698484</v>
      </c>
      <c r="K27" s="97"/>
    </row>
    <row r="28" spans="1:11" ht="15.75" customHeight="1">
      <c r="A28" s="104"/>
      <c r="B28" s="99" t="s">
        <v>382</v>
      </c>
      <c r="C28" s="365">
        <v>7950000</v>
      </c>
      <c r="D28" s="365" t="s">
        <v>372</v>
      </c>
      <c r="E28" s="365" t="s">
        <v>466</v>
      </c>
      <c r="F28" s="365" t="s">
        <v>603</v>
      </c>
      <c r="G28" s="365" t="s">
        <v>597</v>
      </c>
      <c r="H28" s="100">
        <v>1043.4</v>
      </c>
      <c r="I28" s="100">
        <v>239.5</v>
      </c>
      <c r="J28" s="100">
        <f t="shared" si="1"/>
        <v>22.953804868698484</v>
      </c>
      <c r="K28" s="97"/>
    </row>
    <row r="29" spans="1:11" ht="61.5" customHeight="1">
      <c r="A29" s="103">
        <v>9</v>
      </c>
      <c r="B29" s="101" t="s">
        <v>715</v>
      </c>
      <c r="C29" s="364"/>
      <c r="D29" s="364"/>
      <c r="E29" s="364"/>
      <c r="F29" s="364"/>
      <c r="G29" s="364"/>
      <c r="H29" s="102">
        <f>SUM(H30)</f>
        <v>5903</v>
      </c>
      <c r="I29" s="102">
        <f>SUM(I30)</f>
        <v>0</v>
      </c>
      <c r="J29" s="102">
        <f t="shared" si="1"/>
        <v>0</v>
      </c>
      <c r="K29" s="97"/>
    </row>
    <row r="30" spans="1:11" ht="15" customHeight="1">
      <c r="A30" s="104"/>
      <c r="B30" s="99" t="s">
        <v>382</v>
      </c>
      <c r="C30" s="365">
        <v>7950000</v>
      </c>
      <c r="D30" s="365" t="s">
        <v>372</v>
      </c>
      <c r="E30" s="365" t="s">
        <v>466</v>
      </c>
      <c r="F30" s="365" t="s">
        <v>603</v>
      </c>
      <c r="G30" s="365" t="s">
        <v>597</v>
      </c>
      <c r="H30" s="100">
        <v>5903</v>
      </c>
      <c r="I30" s="100">
        <v>0</v>
      </c>
      <c r="J30" s="100">
        <f t="shared" si="1"/>
        <v>0</v>
      </c>
      <c r="K30" s="97"/>
    </row>
    <row r="31" spans="1:11" ht="46.5" customHeight="1">
      <c r="A31" s="103">
        <v>10</v>
      </c>
      <c r="B31" s="101" t="s">
        <v>60</v>
      </c>
      <c r="C31" s="364"/>
      <c r="D31" s="364"/>
      <c r="E31" s="364"/>
      <c r="F31" s="364"/>
      <c r="G31" s="364"/>
      <c r="H31" s="102">
        <f>SUM(H32)</f>
        <v>2616.7</v>
      </c>
      <c r="I31" s="102">
        <f>SUM(I32)</f>
        <v>1392.5</v>
      </c>
      <c r="J31" s="102">
        <f t="shared" si="1"/>
        <v>53.215882600221654</v>
      </c>
      <c r="K31" s="97"/>
    </row>
    <row r="32" spans="1:11" ht="17.25" customHeight="1">
      <c r="A32" s="104"/>
      <c r="B32" s="99" t="s">
        <v>405</v>
      </c>
      <c r="C32" s="365">
        <v>7950000</v>
      </c>
      <c r="D32" s="365">
        <v>11</v>
      </c>
      <c r="E32" s="365" t="s">
        <v>466</v>
      </c>
      <c r="F32" s="365" t="s">
        <v>603</v>
      </c>
      <c r="G32" s="365" t="s">
        <v>791</v>
      </c>
      <c r="H32" s="100">
        <v>2616.7</v>
      </c>
      <c r="I32" s="100">
        <v>1392.5</v>
      </c>
      <c r="J32" s="100">
        <f t="shared" si="1"/>
        <v>53.215882600221654</v>
      </c>
      <c r="K32" s="97"/>
    </row>
    <row r="33" spans="1:11" ht="21" customHeight="1">
      <c r="A33" s="103"/>
      <c r="B33" s="101" t="s">
        <v>868</v>
      </c>
      <c r="C33" s="364"/>
      <c r="D33" s="364"/>
      <c r="E33" s="364"/>
      <c r="F33" s="364"/>
      <c r="G33" s="364"/>
      <c r="H33" s="102">
        <f>SUM(H31+H29+H27+H25+H22+H19+H16+H13+H10+H8)</f>
        <v>20221.8</v>
      </c>
      <c r="I33" s="102">
        <f>SUM(I31+I29+I27+I25+I22+I19+I16+I13+I10+I8)</f>
        <v>6379.3</v>
      </c>
      <c r="J33" s="102">
        <f t="shared" si="1"/>
        <v>31.546647677259198</v>
      </c>
      <c r="K33" s="97"/>
    </row>
    <row r="34" spans="1:11" ht="12.75">
      <c r="A34" s="96"/>
      <c r="B34" s="96"/>
      <c r="C34" s="98"/>
      <c r="D34" s="98"/>
      <c r="E34" s="98"/>
      <c r="F34" s="98"/>
      <c r="G34" s="98"/>
      <c r="H34" s="96"/>
      <c r="I34" s="97"/>
      <c r="J34" s="97"/>
      <c r="K34" s="97"/>
    </row>
    <row r="35" spans="1:11" ht="12.75">
      <c r="A35" s="97"/>
      <c r="B35" s="97"/>
      <c r="C35" s="366"/>
      <c r="D35" s="366"/>
      <c r="E35" s="366"/>
      <c r="F35" s="366"/>
      <c r="G35" s="366"/>
      <c r="H35" s="97"/>
      <c r="I35" s="97"/>
      <c r="J35" s="97"/>
      <c r="K35" s="97"/>
    </row>
    <row r="36" spans="1:11" ht="12.75">
      <c r="A36" s="97"/>
      <c r="B36" s="97"/>
      <c r="C36" s="366"/>
      <c r="D36" s="366"/>
      <c r="E36" s="366"/>
      <c r="F36" s="366"/>
      <c r="G36" s="366"/>
      <c r="H36" s="97"/>
      <c r="I36" s="97"/>
      <c r="J36" s="97"/>
      <c r="K36" s="97"/>
    </row>
    <row r="37" spans="1:11" ht="12.75">
      <c r="A37" s="97"/>
      <c r="B37" s="97"/>
      <c r="C37" s="366"/>
      <c r="D37" s="366"/>
      <c r="E37" s="366"/>
      <c r="F37" s="366"/>
      <c r="G37" s="366"/>
      <c r="H37" s="97"/>
      <c r="I37" s="97"/>
      <c r="J37" s="97"/>
      <c r="K37" s="97"/>
    </row>
    <row r="38" spans="1:11" ht="12.75">
      <c r="A38" s="97"/>
      <c r="B38" s="97"/>
      <c r="C38" s="366"/>
      <c r="D38" s="366"/>
      <c r="E38" s="366"/>
      <c r="F38" s="366"/>
      <c r="G38" s="366"/>
      <c r="H38" s="97"/>
      <c r="I38" s="97"/>
      <c r="J38" s="97"/>
      <c r="K38" s="97"/>
    </row>
    <row r="39" spans="1:11" ht="12.75">
      <c r="A39" s="97"/>
      <c r="B39" s="97"/>
      <c r="C39" s="366"/>
      <c r="D39" s="366"/>
      <c r="E39" s="366"/>
      <c r="F39" s="366"/>
      <c r="G39" s="366"/>
      <c r="H39" s="97"/>
      <c r="I39" s="97"/>
      <c r="J39" s="97"/>
      <c r="K39" s="97"/>
    </row>
    <row r="40" spans="1:11" ht="12.75">
      <c r="A40" s="97"/>
      <c r="B40" s="97"/>
      <c r="C40" s="366"/>
      <c r="D40" s="366"/>
      <c r="E40" s="366"/>
      <c r="F40" s="366"/>
      <c r="G40" s="366"/>
      <c r="H40" s="97"/>
      <c r="I40" s="97"/>
      <c r="J40" s="97"/>
      <c r="K40" s="97"/>
    </row>
    <row r="41" spans="1:11" ht="12.75">
      <c r="A41" s="97"/>
      <c r="B41" s="97"/>
      <c r="C41" s="366"/>
      <c r="D41" s="366"/>
      <c r="E41" s="366"/>
      <c r="F41" s="366"/>
      <c r="G41" s="366"/>
      <c r="H41" s="97"/>
      <c r="I41" s="97"/>
      <c r="J41" s="97"/>
      <c r="K41" s="97"/>
    </row>
    <row r="42" spans="1:11" ht="12.75">
      <c r="A42" s="97"/>
      <c r="B42" s="97"/>
      <c r="C42" s="366"/>
      <c r="D42" s="366"/>
      <c r="E42" s="366"/>
      <c r="F42" s="366"/>
      <c r="G42" s="366"/>
      <c r="H42" s="97"/>
      <c r="I42" s="97"/>
      <c r="J42" s="97"/>
      <c r="K42" s="97"/>
    </row>
    <row r="43" spans="1:11" ht="12.75">
      <c r="A43" s="97"/>
      <c r="B43" s="97"/>
      <c r="C43" s="366"/>
      <c r="D43" s="366"/>
      <c r="E43" s="366"/>
      <c r="F43" s="366"/>
      <c r="G43" s="366"/>
      <c r="H43" s="97"/>
      <c r="I43" s="97"/>
      <c r="J43" s="97"/>
      <c r="K43" s="97"/>
    </row>
    <row r="44" spans="1:11" ht="12.75">
      <c r="A44" s="97"/>
      <c r="B44" s="97"/>
      <c r="C44" s="366"/>
      <c r="D44" s="366"/>
      <c r="E44" s="366"/>
      <c r="F44" s="366"/>
      <c r="G44" s="366"/>
      <c r="H44" s="97"/>
      <c r="I44" s="97"/>
      <c r="J44" s="97"/>
      <c r="K44" s="97"/>
    </row>
    <row r="45" spans="1:11" ht="12.75">
      <c r="A45" s="97"/>
      <c r="B45" s="97"/>
      <c r="C45" s="366"/>
      <c r="D45" s="366"/>
      <c r="E45" s="366"/>
      <c r="F45" s="366"/>
      <c r="G45" s="366"/>
      <c r="H45" s="97"/>
      <c r="I45" s="97"/>
      <c r="J45" s="97"/>
      <c r="K45" s="97"/>
    </row>
    <row r="46" spans="1:11" ht="12.75">
      <c r="A46" s="97"/>
      <c r="B46" s="97"/>
      <c r="C46" s="366"/>
      <c r="D46" s="366"/>
      <c r="E46" s="366"/>
      <c r="F46" s="366"/>
      <c r="G46" s="366"/>
      <c r="H46" s="97"/>
      <c r="I46" s="97"/>
      <c r="J46" s="97"/>
      <c r="K46" s="97"/>
    </row>
    <row r="47" spans="1:11" ht="12.75">
      <c r="A47" s="97"/>
      <c r="B47" s="97"/>
      <c r="C47" s="366"/>
      <c r="D47" s="366"/>
      <c r="E47" s="366"/>
      <c r="F47" s="366"/>
      <c r="G47" s="366"/>
      <c r="H47" s="97"/>
      <c r="I47" s="97"/>
      <c r="J47" s="97"/>
      <c r="K47" s="97"/>
    </row>
    <row r="48" spans="1:11" ht="12.75">
      <c r="A48" s="97"/>
      <c r="B48" s="97"/>
      <c r="C48" s="366"/>
      <c r="D48" s="366"/>
      <c r="E48" s="366"/>
      <c r="F48" s="366"/>
      <c r="G48" s="366"/>
      <c r="H48" s="97"/>
      <c r="I48" s="97"/>
      <c r="J48" s="97"/>
      <c r="K48" s="97"/>
    </row>
    <row r="49" spans="1:11" ht="12.75">
      <c r="A49" s="97"/>
      <c r="B49" s="97"/>
      <c r="C49" s="366"/>
      <c r="D49" s="366"/>
      <c r="E49" s="366"/>
      <c r="F49" s="366"/>
      <c r="G49" s="366"/>
      <c r="H49" s="97"/>
      <c r="I49" s="97"/>
      <c r="J49" s="97"/>
      <c r="K49" s="97"/>
    </row>
    <row r="50" spans="1:11" ht="12.75">
      <c r="A50" s="97"/>
      <c r="B50" s="97"/>
      <c r="C50" s="366"/>
      <c r="D50" s="366"/>
      <c r="E50" s="366"/>
      <c r="F50" s="366"/>
      <c r="G50" s="366"/>
      <c r="H50" s="97"/>
      <c r="I50" s="97"/>
      <c r="J50" s="97"/>
      <c r="K50" s="97"/>
    </row>
    <row r="51" spans="1:11" ht="12.75">
      <c r="A51" s="97"/>
      <c r="B51" s="97"/>
      <c r="C51" s="366"/>
      <c r="D51" s="366"/>
      <c r="E51" s="366"/>
      <c r="F51" s="366"/>
      <c r="G51" s="366"/>
      <c r="H51" s="97"/>
      <c r="I51" s="97"/>
      <c r="J51" s="97"/>
      <c r="K51" s="97"/>
    </row>
    <row r="52" spans="1:11" ht="12.75">
      <c r="A52" s="97"/>
      <c r="B52" s="97"/>
      <c r="C52" s="366"/>
      <c r="D52" s="366"/>
      <c r="E52" s="366"/>
      <c r="F52" s="366"/>
      <c r="G52" s="366"/>
      <c r="H52" s="97"/>
      <c r="I52" s="97"/>
      <c r="J52" s="97"/>
      <c r="K52" s="97"/>
    </row>
    <row r="53" spans="1:11" ht="12.75">
      <c r="A53" s="97"/>
      <c r="B53" s="97"/>
      <c r="C53" s="366"/>
      <c r="D53" s="366"/>
      <c r="E53" s="366"/>
      <c r="F53" s="366"/>
      <c r="G53" s="366"/>
      <c r="H53" s="97"/>
      <c r="I53" s="97"/>
      <c r="J53" s="97"/>
      <c r="K53" s="97"/>
    </row>
    <row r="54" spans="1:11" ht="12.75">
      <c r="A54" s="97"/>
      <c r="B54" s="97"/>
      <c r="C54" s="366"/>
      <c r="D54" s="366"/>
      <c r="E54" s="366"/>
      <c r="F54" s="366"/>
      <c r="G54" s="366"/>
      <c r="H54" s="97"/>
      <c r="I54" s="97"/>
      <c r="J54" s="97"/>
      <c r="K54" s="97"/>
    </row>
    <row r="55" spans="1:11" ht="12.75">
      <c r="A55" s="97"/>
      <c r="B55" s="97"/>
      <c r="C55" s="366"/>
      <c r="D55" s="366"/>
      <c r="E55" s="366"/>
      <c r="F55" s="366"/>
      <c r="G55" s="366"/>
      <c r="H55" s="97"/>
      <c r="I55" s="97"/>
      <c r="J55" s="97"/>
      <c r="K55" s="97"/>
    </row>
    <row r="56" spans="1:11" ht="12.75">
      <c r="A56" s="97"/>
      <c r="B56" s="97"/>
      <c r="C56" s="366"/>
      <c r="D56" s="366"/>
      <c r="E56" s="366"/>
      <c r="F56" s="366"/>
      <c r="G56" s="366"/>
      <c r="H56" s="97"/>
      <c r="I56" s="97"/>
      <c r="J56" s="97"/>
      <c r="K56" s="97"/>
    </row>
    <row r="57" spans="1:11" ht="12.75">
      <c r="A57" s="97"/>
      <c r="B57" s="97"/>
      <c r="C57" s="366"/>
      <c r="D57" s="366"/>
      <c r="E57" s="366"/>
      <c r="F57" s="366"/>
      <c r="G57" s="366"/>
      <c r="H57" s="97"/>
      <c r="I57" s="97"/>
      <c r="J57" s="97"/>
      <c r="K57" s="97"/>
    </row>
    <row r="58" spans="1:11" ht="12.75">
      <c r="A58" s="97"/>
      <c r="B58" s="97"/>
      <c r="C58" s="366"/>
      <c r="D58" s="366"/>
      <c r="E58" s="366"/>
      <c r="F58" s="366"/>
      <c r="G58" s="366"/>
      <c r="H58" s="97"/>
      <c r="I58" s="97"/>
      <c r="J58" s="97"/>
      <c r="K58" s="97"/>
    </row>
    <row r="59" spans="1:11" ht="12.75">
      <c r="A59" s="97"/>
      <c r="B59" s="97"/>
      <c r="C59" s="366"/>
      <c r="D59" s="366"/>
      <c r="E59" s="366"/>
      <c r="F59" s="366"/>
      <c r="G59" s="366"/>
      <c r="H59" s="97"/>
      <c r="I59" s="97"/>
      <c r="J59" s="97"/>
      <c r="K59" s="97"/>
    </row>
    <row r="60" spans="1:11" ht="12.75">
      <c r="A60" s="97"/>
      <c r="B60" s="97"/>
      <c r="C60" s="366"/>
      <c r="D60" s="366"/>
      <c r="E60" s="366"/>
      <c r="F60" s="366"/>
      <c r="G60" s="366"/>
      <c r="H60" s="97"/>
      <c r="I60" s="97"/>
      <c r="J60" s="97"/>
      <c r="K60" s="97"/>
    </row>
    <row r="61" spans="1:11" ht="12.75">
      <c r="A61" s="97"/>
      <c r="B61" s="97"/>
      <c r="C61" s="366"/>
      <c r="D61" s="366"/>
      <c r="E61" s="366"/>
      <c r="F61" s="366"/>
      <c r="G61" s="366"/>
      <c r="H61" s="97"/>
      <c r="I61" s="97"/>
      <c r="J61" s="97"/>
      <c r="K61" s="97"/>
    </row>
    <row r="62" spans="1:11" ht="12.75">
      <c r="A62" s="97"/>
      <c r="B62" s="97"/>
      <c r="C62" s="366"/>
      <c r="D62" s="366"/>
      <c r="E62" s="366"/>
      <c r="F62" s="366"/>
      <c r="G62" s="366"/>
      <c r="H62" s="97"/>
      <c r="I62" s="97"/>
      <c r="J62" s="97"/>
      <c r="K62" s="97"/>
    </row>
    <row r="63" spans="1:11" ht="12.75">
      <c r="A63" s="97"/>
      <c r="B63" s="97"/>
      <c r="C63" s="366"/>
      <c r="D63" s="366"/>
      <c r="E63" s="366"/>
      <c r="F63" s="366"/>
      <c r="G63" s="366"/>
      <c r="H63" s="97"/>
      <c r="I63" s="97"/>
      <c r="J63" s="97"/>
      <c r="K63" s="97"/>
    </row>
    <row r="64" spans="1:11" ht="12.75">
      <c r="A64" s="97"/>
      <c r="B64" s="97"/>
      <c r="C64" s="366"/>
      <c r="D64" s="366"/>
      <c r="E64" s="366"/>
      <c r="F64" s="366"/>
      <c r="G64" s="366"/>
      <c r="H64" s="97"/>
      <c r="I64" s="97"/>
      <c r="J64" s="97"/>
      <c r="K64" s="97"/>
    </row>
    <row r="65" spans="1:11" ht="12.75">
      <c r="A65" s="97"/>
      <c r="B65" s="97"/>
      <c r="C65" s="366"/>
      <c r="D65" s="366"/>
      <c r="E65" s="366"/>
      <c r="F65" s="366"/>
      <c r="G65" s="366"/>
      <c r="H65" s="97"/>
      <c r="I65" s="97"/>
      <c r="J65" s="97"/>
      <c r="K65" s="97"/>
    </row>
    <row r="66" spans="1:11" ht="12.75">
      <c r="A66" s="97"/>
      <c r="B66" s="97"/>
      <c r="C66" s="366"/>
      <c r="D66" s="366"/>
      <c r="E66" s="366"/>
      <c r="F66" s="366"/>
      <c r="G66" s="366"/>
      <c r="H66" s="97"/>
      <c r="I66" s="97"/>
      <c r="J66" s="97"/>
      <c r="K66" s="97"/>
    </row>
    <row r="67" spans="1:11" ht="12.75">
      <c r="A67" s="97"/>
      <c r="B67" s="97"/>
      <c r="C67" s="366"/>
      <c r="D67" s="366"/>
      <c r="E67" s="366"/>
      <c r="F67" s="366"/>
      <c r="G67" s="366"/>
      <c r="H67" s="97"/>
      <c r="I67" s="97"/>
      <c r="J67" s="97"/>
      <c r="K67" s="97"/>
    </row>
    <row r="68" spans="1:11" ht="12.75">
      <c r="A68" s="97"/>
      <c r="B68" s="97"/>
      <c r="C68" s="366"/>
      <c r="D68" s="366"/>
      <c r="E68" s="366"/>
      <c r="F68" s="366"/>
      <c r="G68" s="366"/>
      <c r="H68" s="97"/>
      <c r="I68" s="97"/>
      <c r="J68" s="97"/>
      <c r="K68" s="97"/>
    </row>
    <row r="69" spans="1:11" ht="12.75">
      <c r="A69" s="97"/>
      <c r="B69" s="97"/>
      <c r="C69" s="366"/>
      <c r="D69" s="366"/>
      <c r="E69" s="366"/>
      <c r="F69" s="366"/>
      <c r="G69" s="366"/>
      <c r="H69" s="97"/>
      <c r="I69" s="97"/>
      <c r="J69" s="97"/>
      <c r="K69" s="97"/>
    </row>
    <row r="70" spans="1:11" ht="12.75">
      <c r="A70" s="97"/>
      <c r="B70" s="97"/>
      <c r="C70" s="366"/>
      <c r="D70" s="366"/>
      <c r="E70" s="366"/>
      <c r="F70" s="366"/>
      <c r="G70" s="366"/>
      <c r="H70" s="97"/>
      <c r="I70" s="97"/>
      <c r="J70" s="97"/>
      <c r="K70" s="97"/>
    </row>
    <row r="71" spans="1:11" ht="12.75">
      <c r="A71" s="97"/>
      <c r="B71" s="97"/>
      <c r="C71" s="366"/>
      <c r="D71" s="366"/>
      <c r="E71" s="366"/>
      <c r="F71" s="366"/>
      <c r="G71" s="366"/>
      <c r="H71" s="97"/>
      <c r="I71" s="97"/>
      <c r="J71" s="97"/>
      <c r="K71" s="97"/>
    </row>
    <row r="72" spans="1:11" ht="12.75">
      <c r="A72" s="97"/>
      <c r="B72" s="97"/>
      <c r="C72" s="366"/>
      <c r="D72" s="366"/>
      <c r="E72" s="366"/>
      <c r="F72" s="366"/>
      <c r="G72" s="366"/>
      <c r="H72" s="97"/>
      <c r="I72" s="97"/>
      <c r="J72" s="97"/>
      <c r="K72" s="97"/>
    </row>
    <row r="73" spans="1:11" ht="12.75">
      <c r="A73" s="97"/>
      <c r="B73" s="97"/>
      <c r="C73" s="366"/>
      <c r="D73" s="366"/>
      <c r="E73" s="366"/>
      <c r="F73" s="366"/>
      <c r="G73" s="366"/>
      <c r="H73" s="97"/>
      <c r="I73" s="97"/>
      <c r="J73" s="97"/>
      <c r="K73" s="97"/>
    </row>
    <row r="74" spans="1:11" ht="12.75">
      <c r="A74" s="97"/>
      <c r="B74" s="97"/>
      <c r="C74" s="366"/>
      <c r="D74" s="366"/>
      <c r="E74" s="366"/>
      <c r="F74" s="366"/>
      <c r="G74" s="366"/>
      <c r="H74" s="97"/>
      <c r="I74" s="97"/>
      <c r="J74" s="97"/>
      <c r="K74" s="97"/>
    </row>
    <row r="75" spans="1:11" ht="12.75">
      <c r="A75" s="97"/>
      <c r="B75" s="97"/>
      <c r="C75" s="366"/>
      <c r="D75" s="366"/>
      <c r="E75" s="366"/>
      <c r="F75" s="366"/>
      <c r="G75" s="366"/>
      <c r="H75" s="97"/>
      <c r="I75" s="97"/>
      <c r="J75" s="97"/>
      <c r="K75" s="97"/>
    </row>
    <row r="76" spans="1:11" ht="12.75">
      <c r="A76" s="97"/>
      <c r="B76" s="97"/>
      <c r="C76" s="366"/>
      <c r="D76" s="366"/>
      <c r="E76" s="366"/>
      <c r="F76" s="366"/>
      <c r="G76" s="366"/>
      <c r="H76" s="97"/>
      <c r="I76" s="97"/>
      <c r="J76" s="97"/>
      <c r="K76" s="97"/>
    </row>
    <row r="77" spans="1:11" ht="12.75">
      <c r="A77" s="97"/>
      <c r="B77" s="97"/>
      <c r="C77" s="366"/>
      <c r="D77" s="366"/>
      <c r="E77" s="366"/>
      <c r="F77" s="366"/>
      <c r="G77" s="366"/>
      <c r="H77" s="97"/>
      <c r="I77" s="97"/>
      <c r="J77" s="97"/>
      <c r="K77" s="97"/>
    </row>
    <row r="78" spans="1:11" ht="12.75">
      <c r="A78" s="97"/>
      <c r="B78" s="97"/>
      <c r="C78" s="366"/>
      <c r="D78" s="366"/>
      <c r="E78" s="366"/>
      <c r="F78" s="366"/>
      <c r="G78" s="366"/>
      <c r="H78" s="97"/>
      <c r="I78" s="97"/>
      <c r="J78" s="97"/>
      <c r="K78" s="97"/>
    </row>
    <row r="79" spans="1:11" ht="12.75">
      <c r="A79" s="97"/>
      <c r="B79" s="97"/>
      <c r="C79" s="366"/>
      <c r="D79" s="366"/>
      <c r="E79" s="366"/>
      <c r="F79" s="366"/>
      <c r="G79" s="366"/>
      <c r="H79" s="97"/>
      <c r="I79" s="97"/>
      <c r="J79" s="97"/>
      <c r="K79" s="97"/>
    </row>
    <row r="80" spans="1:11" ht="12.75">
      <c r="A80" s="97"/>
      <c r="B80" s="97"/>
      <c r="C80" s="366"/>
      <c r="D80" s="366"/>
      <c r="E80" s="366"/>
      <c r="F80" s="366"/>
      <c r="G80" s="366"/>
      <c r="H80" s="97"/>
      <c r="I80" s="97"/>
      <c r="J80" s="97"/>
      <c r="K80" s="97"/>
    </row>
    <row r="81" spans="1:11" ht="12.75">
      <c r="A81" s="97"/>
      <c r="B81" s="97"/>
      <c r="C81" s="366"/>
      <c r="D81" s="366"/>
      <c r="E81" s="366"/>
      <c r="F81" s="366"/>
      <c r="G81" s="366"/>
      <c r="H81" s="97"/>
      <c r="I81" s="97"/>
      <c r="J81" s="97"/>
      <c r="K81" s="97"/>
    </row>
    <row r="82" spans="1:11" ht="12.75">
      <c r="A82" s="97"/>
      <c r="B82" s="97"/>
      <c r="C82" s="366"/>
      <c r="D82" s="366"/>
      <c r="E82" s="366"/>
      <c r="F82" s="366"/>
      <c r="G82" s="366"/>
      <c r="H82" s="97"/>
      <c r="I82" s="97"/>
      <c r="J82" s="97"/>
      <c r="K82" s="97"/>
    </row>
    <row r="83" spans="1:11" ht="12.75">
      <c r="A83" s="97"/>
      <c r="B83" s="97"/>
      <c r="C83" s="366"/>
      <c r="D83" s="366"/>
      <c r="E83" s="366"/>
      <c r="F83" s="366"/>
      <c r="G83" s="366"/>
      <c r="H83" s="97"/>
      <c r="I83" s="97"/>
      <c r="J83" s="97"/>
      <c r="K83" s="97"/>
    </row>
    <row r="84" spans="1:11" ht="12.75">
      <c r="A84" s="97"/>
      <c r="B84" s="97"/>
      <c r="C84" s="366"/>
      <c r="D84" s="366"/>
      <c r="E84" s="366"/>
      <c r="F84" s="366"/>
      <c r="G84" s="366"/>
      <c r="H84" s="97"/>
      <c r="I84" s="97"/>
      <c r="J84" s="97"/>
      <c r="K84" s="97"/>
    </row>
    <row r="85" spans="1:11" ht="12.75">
      <c r="A85" s="97"/>
      <c r="B85" s="97"/>
      <c r="C85" s="366"/>
      <c r="D85" s="366"/>
      <c r="E85" s="366"/>
      <c r="F85" s="366"/>
      <c r="G85" s="366"/>
      <c r="H85" s="97"/>
      <c r="I85" s="97"/>
      <c r="J85" s="97"/>
      <c r="K85" s="97"/>
    </row>
    <row r="86" spans="1:11" ht="12.75">
      <c r="A86" s="97"/>
      <c r="B86" s="97"/>
      <c r="C86" s="366"/>
      <c r="D86" s="366"/>
      <c r="E86" s="366"/>
      <c r="F86" s="366"/>
      <c r="G86" s="366"/>
      <c r="H86" s="97"/>
      <c r="I86" s="97"/>
      <c r="J86" s="97"/>
      <c r="K86" s="97"/>
    </row>
    <row r="87" spans="1:11" ht="12.75">
      <c r="A87" s="97"/>
      <c r="B87" s="97"/>
      <c r="C87" s="366"/>
      <c r="D87" s="366"/>
      <c r="E87" s="366"/>
      <c r="F87" s="366"/>
      <c r="G87" s="366"/>
      <c r="H87" s="97"/>
      <c r="I87" s="97"/>
      <c r="J87" s="97"/>
      <c r="K87" s="97"/>
    </row>
    <row r="88" spans="1:11" ht="12.75">
      <c r="A88" s="97"/>
      <c r="B88" s="97"/>
      <c r="C88" s="366"/>
      <c r="D88" s="366"/>
      <c r="E88" s="366"/>
      <c r="F88" s="366"/>
      <c r="G88" s="366"/>
      <c r="H88" s="97"/>
      <c r="I88" s="97"/>
      <c r="J88" s="97"/>
      <c r="K88" s="97"/>
    </row>
    <row r="89" spans="1:11" ht="12.75">
      <c r="A89" s="97"/>
      <c r="B89" s="97"/>
      <c r="C89" s="366"/>
      <c r="D89" s="366"/>
      <c r="E89" s="366"/>
      <c r="F89" s="366"/>
      <c r="G89" s="366"/>
      <c r="H89" s="97"/>
      <c r="I89" s="97"/>
      <c r="J89" s="97"/>
      <c r="K89" s="97"/>
    </row>
    <row r="90" spans="1:11" ht="12.75">
      <c r="A90" s="97"/>
      <c r="B90" s="97"/>
      <c r="C90" s="366"/>
      <c r="D90" s="366"/>
      <c r="E90" s="366"/>
      <c r="F90" s="366"/>
      <c r="G90" s="366"/>
      <c r="H90" s="97"/>
      <c r="I90" s="97"/>
      <c r="J90" s="97"/>
      <c r="K90" s="97"/>
    </row>
    <row r="91" spans="1:11" ht="12.75">
      <c r="A91" s="97"/>
      <c r="B91" s="97"/>
      <c r="C91" s="366"/>
      <c r="D91" s="366"/>
      <c r="E91" s="366"/>
      <c r="F91" s="366"/>
      <c r="G91" s="366"/>
      <c r="H91" s="97"/>
      <c r="I91" s="97"/>
      <c r="J91" s="97"/>
      <c r="K91" s="97"/>
    </row>
    <row r="92" spans="1:11" ht="12.75">
      <c r="A92" s="97"/>
      <c r="B92" s="97"/>
      <c r="C92" s="366"/>
      <c r="D92" s="366"/>
      <c r="E92" s="366"/>
      <c r="F92" s="366"/>
      <c r="G92" s="366"/>
      <c r="H92" s="97"/>
      <c r="I92" s="97"/>
      <c r="J92" s="97"/>
      <c r="K92" s="97"/>
    </row>
    <row r="93" spans="1:11" ht="12.75">
      <c r="A93" s="97"/>
      <c r="B93" s="97"/>
      <c r="C93" s="366"/>
      <c r="D93" s="366"/>
      <c r="E93" s="366"/>
      <c r="F93" s="366"/>
      <c r="G93" s="366"/>
      <c r="H93" s="97"/>
      <c r="I93" s="97"/>
      <c r="J93" s="97"/>
      <c r="K93" s="97"/>
    </row>
    <row r="94" spans="1:11" ht="12.75">
      <c r="A94" s="97"/>
      <c r="B94" s="97"/>
      <c r="C94" s="366"/>
      <c r="D94" s="366"/>
      <c r="E94" s="366"/>
      <c r="F94" s="366"/>
      <c r="G94" s="366"/>
      <c r="H94" s="97"/>
      <c r="I94" s="97"/>
      <c r="J94" s="97"/>
      <c r="K94" s="97"/>
    </row>
    <row r="95" spans="1:11" ht="12.75">
      <c r="A95" s="97"/>
      <c r="B95" s="97"/>
      <c r="C95" s="366"/>
      <c r="D95" s="366"/>
      <c r="E95" s="366"/>
      <c r="F95" s="366"/>
      <c r="G95" s="366"/>
      <c r="H95" s="97"/>
      <c r="I95" s="97"/>
      <c r="J95" s="97"/>
      <c r="K95" s="97"/>
    </row>
    <row r="96" spans="1:11" ht="12.75">
      <c r="A96" s="97"/>
      <c r="B96" s="97"/>
      <c r="C96" s="366"/>
      <c r="D96" s="366"/>
      <c r="E96" s="366"/>
      <c r="F96" s="366"/>
      <c r="G96" s="366"/>
      <c r="H96" s="97"/>
      <c r="I96" s="97"/>
      <c r="J96" s="97"/>
      <c r="K96" s="97"/>
    </row>
    <row r="97" spans="1:11" ht="12.75">
      <c r="A97" s="97"/>
      <c r="B97" s="97"/>
      <c r="C97" s="366"/>
      <c r="D97" s="366"/>
      <c r="E97" s="366"/>
      <c r="F97" s="366"/>
      <c r="G97" s="366"/>
      <c r="H97" s="97"/>
      <c r="I97" s="97"/>
      <c r="J97" s="97"/>
      <c r="K97" s="97"/>
    </row>
    <row r="98" spans="1:11" ht="12.75">
      <c r="A98" s="97"/>
      <c r="B98" s="97"/>
      <c r="C98" s="366"/>
      <c r="D98" s="366"/>
      <c r="E98" s="366"/>
      <c r="F98" s="366"/>
      <c r="G98" s="366"/>
      <c r="H98" s="97"/>
      <c r="I98" s="97"/>
      <c r="J98" s="97"/>
      <c r="K98" s="97"/>
    </row>
    <row r="99" spans="1:11" ht="12.75">
      <c r="A99" s="97"/>
      <c r="B99" s="97"/>
      <c r="C99" s="366"/>
      <c r="D99" s="366"/>
      <c r="E99" s="366"/>
      <c r="F99" s="366"/>
      <c r="G99" s="366"/>
      <c r="H99" s="97"/>
      <c r="I99" s="97"/>
      <c r="J99" s="97"/>
      <c r="K99" s="97"/>
    </row>
    <row r="100" spans="1:11" ht="12.75">
      <c r="A100" s="97"/>
      <c r="B100" s="97"/>
      <c r="C100" s="366"/>
      <c r="D100" s="366"/>
      <c r="E100" s="366"/>
      <c r="F100" s="366"/>
      <c r="G100" s="366"/>
      <c r="H100" s="97"/>
      <c r="I100" s="97"/>
      <c r="J100" s="97"/>
      <c r="K100" s="97"/>
    </row>
    <row r="101" spans="1:11" ht="12.75">
      <c r="A101" s="97"/>
      <c r="B101" s="97"/>
      <c r="C101" s="366"/>
      <c r="D101" s="366"/>
      <c r="E101" s="366"/>
      <c r="F101" s="366"/>
      <c r="G101" s="366"/>
      <c r="H101" s="97"/>
      <c r="I101" s="97"/>
      <c r="J101" s="97"/>
      <c r="K101" s="97"/>
    </row>
    <row r="102" spans="1:11" ht="12.75">
      <c r="A102" s="97"/>
      <c r="B102" s="97"/>
      <c r="C102" s="366"/>
      <c r="D102" s="366"/>
      <c r="E102" s="366"/>
      <c r="F102" s="366"/>
      <c r="G102" s="366"/>
      <c r="H102" s="97"/>
      <c r="I102" s="97"/>
      <c r="J102" s="97"/>
      <c r="K102" s="97"/>
    </row>
    <row r="103" spans="1:11" ht="12.75">
      <c r="A103" s="97"/>
      <c r="B103" s="97"/>
      <c r="C103" s="366"/>
      <c r="D103" s="366"/>
      <c r="E103" s="366"/>
      <c r="F103" s="366"/>
      <c r="G103" s="366"/>
      <c r="H103" s="97"/>
      <c r="I103" s="97"/>
      <c r="J103" s="97"/>
      <c r="K103" s="97"/>
    </row>
    <row r="104" spans="1:11" ht="12.75">
      <c r="A104" s="97"/>
      <c r="B104" s="97"/>
      <c r="C104" s="366"/>
      <c r="D104" s="366"/>
      <c r="E104" s="366"/>
      <c r="F104" s="366"/>
      <c r="G104" s="366"/>
      <c r="H104" s="97"/>
      <c r="I104" s="97"/>
      <c r="J104" s="97"/>
      <c r="K104" s="97"/>
    </row>
    <row r="105" spans="1:11" ht="12.75">
      <c r="A105" s="97"/>
      <c r="B105" s="97"/>
      <c r="C105" s="366"/>
      <c r="D105" s="366"/>
      <c r="E105" s="366"/>
      <c r="F105" s="366"/>
      <c r="G105" s="366"/>
      <c r="H105" s="97"/>
      <c r="I105" s="97"/>
      <c r="J105" s="97"/>
      <c r="K105" s="97"/>
    </row>
    <row r="106" spans="1:11" ht="12.75">
      <c r="A106" s="97"/>
      <c r="B106" s="97"/>
      <c r="C106" s="366"/>
      <c r="D106" s="366"/>
      <c r="E106" s="366"/>
      <c r="F106" s="366"/>
      <c r="G106" s="366"/>
      <c r="H106" s="97"/>
      <c r="I106" s="97"/>
      <c r="J106" s="97"/>
      <c r="K106" s="97"/>
    </row>
    <row r="107" spans="1:11" ht="12.75">
      <c r="A107" s="97"/>
      <c r="B107" s="97"/>
      <c r="C107" s="366"/>
      <c r="D107" s="366"/>
      <c r="E107" s="366"/>
      <c r="F107" s="366"/>
      <c r="G107" s="366"/>
      <c r="H107" s="97"/>
      <c r="I107" s="97"/>
      <c r="J107" s="97"/>
      <c r="K107" s="97"/>
    </row>
    <row r="108" spans="1:11" ht="12.75">
      <c r="A108" s="97"/>
      <c r="B108" s="97"/>
      <c r="C108" s="366"/>
      <c r="D108" s="366"/>
      <c r="E108" s="366"/>
      <c r="F108" s="366"/>
      <c r="G108" s="366"/>
      <c r="H108" s="97"/>
      <c r="I108" s="97"/>
      <c r="J108" s="97"/>
      <c r="K108" s="97"/>
    </row>
    <row r="109" spans="1:11" ht="12.75">
      <c r="A109" s="97"/>
      <c r="B109" s="97"/>
      <c r="C109" s="366"/>
      <c r="D109" s="366"/>
      <c r="E109" s="366"/>
      <c r="F109" s="366"/>
      <c r="G109" s="366"/>
      <c r="H109" s="97"/>
      <c r="I109" s="97"/>
      <c r="J109" s="97"/>
      <c r="K109" s="97"/>
    </row>
    <row r="110" spans="1:11" ht="12.75">
      <c r="A110" s="97"/>
      <c r="B110" s="97"/>
      <c r="C110" s="366"/>
      <c r="D110" s="366"/>
      <c r="E110" s="366"/>
      <c r="F110" s="366"/>
      <c r="G110" s="366"/>
      <c r="H110" s="97"/>
      <c r="I110" s="97"/>
      <c r="J110" s="97"/>
      <c r="K110" s="97"/>
    </row>
    <row r="111" spans="1:11" ht="12.75">
      <c r="A111" s="97"/>
      <c r="B111" s="97"/>
      <c r="C111" s="366"/>
      <c r="D111" s="366"/>
      <c r="E111" s="366"/>
      <c r="F111" s="366"/>
      <c r="G111" s="366"/>
      <c r="H111" s="97"/>
      <c r="I111" s="97"/>
      <c r="J111" s="97"/>
      <c r="K111" s="97"/>
    </row>
    <row r="112" spans="1:11" ht="12.75">
      <c r="A112" s="97"/>
      <c r="B112" s="97"/>
      <c r="C112" s="366"/>
      <c r="D112" s="366"/>
      <c r="E112" s="366"/>
      <c r="F112" s="366"/>
      <c r="G112" s="366"/>
      <c r="H112" s="97"/>
      <c r="I112" s="97"/>
      <c r="J112" s="97"/>
      <c r="K112" s="97"/>
    </row>
    <row r="113" spans="1:11" ht="12.75">
      <c r="A113" s="97"/>
      <c r="B113" s="97"/>
      <c r="C113" s="366"/>
      <c r="D113" s="366"/>
      <c r="E113" s="366"/>
      <c r="F113" s="366"/>
      <c r="G113" s="366"/>
      <c r="H113" s="97"/>
      <c r="I113" s="97"/>
      <c r="J113" s="97"/>
      <c r="K113" s="97"/>
    </row>
    <row r="114" spans="1:11" ht="12.75">
      <c r="A114" s="97"/>
      <c r="B114" s="97"/>
      <c r="C114" s="366"/>
      <c r="D114" s="366"/>
      <c r="E114" s="366"/>
      <c r="F114" s="366"/>
      <c r="G114" s="366"/>
      <c r="H114" s="97"/>
      <c r="I114" s="97"/>
      <c r="J114" s="97"/>
      <c r="K114" s="97"/>
    </row>
    <row r="115" spans="1:11" ht="12.75">
      <c r="A115" s="97"/>
      <c r="B115" s="97"/>
      <c r="C115" s="366"/>
      <c r="D115" s="366"/>
      <c r="E115" s="366"/>
      <c r="F115" s="366"/>
      <c r="G115" s="366"/>
      <c r="H115" s="97"/>
      <c r="I115" s="97"/>
      <c r="J115" s="97"/>
      <c r="K115" s="97"/>
    </row>
    <row r="116" spans="1:11" ht="12.75">
      <c r="A116" s="97"/>
      <c r="B116" s="97"/>
      <c r="C116" s="366"/>
      <c r="D116" s="366"/>
      <c r="E116" s="366"/>
      <c r="F116" s="366"/>
      <c r="G116" s="366"/>
      <c r="H116" s="97"/>
      <c r="I116" s="97"/>
      <c r="J116" s="97"/>
      <c r="K116" s="97"/>
    </row>
    <row r="117" spans="1:11" ht="12.75">
      <c r="A117" s="97"/>
      <c r="B117" s="97"/>
      <c r="C117" s="366"/>
      <c r="D117" s="366"/>
      <c r="E117" s="366"/>
      <c r="F117" s="366"/>
      <c r="G117" s="366"/>
      <c r="H117" s="97"/>
      <c r="I117" s="97"/>
      <c r="J117" s="97"/>
      <c r="K117" s="97"/>
    </row>
    <row r="118" spans="1:11" ht="12.75">
      <c r="A118" s="97"/>
      <c r="B118" s="97"/>
      <c r="C118" s="366"/>
      <c r="D118" s="366"/>
      <c r="E118" s="366"/>
      <c r="F118" s="366"/>
      <c r="G118" s="366"/>
      <c r="H118" s="97"/>
      <c r="I118" s="97"/>
      <c r="J118" s="97"/>
      <c r="K118" s="97"/>
    </row>
    <row r="119" spans="1:11" ht="12.75">
      <c r="A119" s="97"/>
      <c r="B119" s="97"/>
      <c r="C119" s="366"/>
      <c r="D119" s="366"/>
      <c r="E119" s="366"/>
      <c r="F119" s="366"/>
      <c r="G119" s="366"/>
      <c r="H119" s="97"/>
      <c r="I119" s="97"/>
      <c r="J119" s="97"/>
      <c r="K119" s="97"/>
    </row>
    <row r="120" spans="1:11" ht="12.75">
      <c r="A120" s="97"/>
      <c r="B120" s="97"/>
      <c r="C120" s="366"/>
      <c r="D120" s="366"/>
      <c r="E120" s="366"/>
      <c r="F120" s="366"/>
      <c r="G120" s="366"/>
      <c r="H120" s="97"/>
      <c r="I120" s="97"/>
      <c r="J120" s="97"/>
      <c r="K120" s="97"/>
    </row>
    <row r="121" spans="1:11" ht="12.75">
      <c r="A121" s="97"/>
      <c r="B121" s="97"/>
      <c r="C121" s="366"/>
      <c r="D121" s="366"/>
      <c r="E121" s="366"/>
      <c r="F121" s="366"/>
      <c r="G121" s="366"/>
      <c r="H121" s="97"/>
      <c r="I121" s="97"/>
      <c r="J121" s="97"/>
      <c r="K121" s="97"/>
    </row>
    <row r="122" spans="1:11" ht="12.75">
      <c r="A122" s="97"/>
      <c r="B122" s="97"/>
      <c r="C122" s="366"/>
      <c r="D122" s="366"/>
      <c r="E122" s="366"/>
      <c r="F122" s="366"/>
      <c r="G122" s="366"/>
      <c r="H122" s="97"/>
      <c r="I122" s="97"/>
      <c r="J122" s="97"/>
      <c r="K122" s="97"/>
    </row>
    <row r="123" spans="1:11" ht="12.75">
      <c r="A123" s="97"/>
      <c r="B123" s="97"/>
      <c r="C123" s="366"/>
      <c r="D123" s="366"/>
      <c r="E123" s="366"/>
      <c r="F123" s="366"/>
      <c r="G123" s="366"/>
      <c r="H123" s="97"/>
      <c r="I123" s="97"/>
      <c r="J123" s="97"/>
      <c r="K123" s="97"/>
    </row>
    <row r="124" spans="1:11" ht="12.75">
      <c r="A124" s="97"/>
      <c r="B124" s="97"/>
      <c r="C124" s="366"/>
      <c r="D124" s="366"/>
      <c r="E124" s="366"/>
      <c r="F124" s="366"/>
      <c r="G124" s="366"/>
      <c r="H124" s="97"/>
      <c r="I124" s="97"/>
      <c r="J124" s="97"/>
      <c r="K124" s="97"/>
    </row>
    <row r="125" spans="1:11" ht="12.75">
      <c r="A125" s="97"/>
      <c r="B125" s="97"/>
      <c r="C125" s="366"/>
      <c r="D125" s="366"/>
      <c r="E125" s="366"/>
      <c r="F125" s="366"/>
      <c r="G125" s="366"/>
      <c r="H125" s="97"/>
      <c r="I125" s="97"/>
      <c r="J125" s="97"/>
      <c r="K125" s="97"/>
    </row>
    <row r="126" spans="1:11" ht="12.75">
      <c r="A126" s="97"/>
      <c r="B126" s="97"/>
      <c r="C126" s="366"/>
      <c r="D126" s="366"/>
      <c r="E126" s="366"/>
      <c r="F126" s="366"/>
      <c r="G126" s="366"/>
      <c r="H126" s="97"/>
      <c r="I126" s="97"/>
      <c r="J126" s="97"/>
      <c r="K126" s="97"/>
    </row>
    <row r="127" spans="1:11" ht="12.75">
      <c r="A127" s="97"/>
      <c r="B127" s="97"/>
      <c r="C127" s="366"/>
      <c r="D127" s="366"/>
      <c r="E127" s="366"/>
      <c r="F127" s="366"/>
      <c r="G127" s="366"/>
      <c r="H127" s="97"/>
      <c r="I127" s="97"/>
      <c r="J127" s="97"/>
      <c r="K127" s="97"/>
    </row>
    <row r="128" spans="1:11" ht="12.75">
      <c r="A128" s="97"/>
      <c r="B128" s="97"/>
      <c r="C128" s="366"/>
      <c r="D128" s="366"/>
      <c r="E128" s="366"/>
      <c r="F128" s="366"/>
      <c r="G128" s="366"/>
      <c r="H128" s="97"/>
      <c r="I128" s="97"/>
      <c r="J128" s="97"/>
      <c r="K128" s="97"/>
    </row>
    <row r="129" spans="1:11" ht="12.75">
      <c r="A129" s="97"/>
      <c r="B129" s="97"/>
      <c r="C129" s="366"/>
      <c r="D129" s="366"/>
      <c r="E129" s="366"/>
      <c r="F129" s="366"/>
      <c r="G129" s="366"/>
      <c r="H129" s="97"/>
      <c r="I129" s="97"/>
      <c r="J129" s="97"/>
      <c r="K129" s="97"/>
    </row>
    <row r="130" spans="1:11" ht="12.75">
      <c r="A130" s="97"/>
      <c r="B130" s="97"/>
      <c r="C130" s="366"/>
      <c r="D130" s="366"/>
      <c r="E130" s="366"/>
      <c r="F130" s="366"/>
      <c r="G130" s="366"/>
      <c r="H130" s="97"/>
      <c r="I130" s="97"/>
      <c r="J130" s="97"/>
      <c r="K130" s="97"/>
    </row>
    <row r="131" spans="1:11" ht="12.75">
      <c r="A131" s="97"/>
      <c r="B131" s="97"/>
      <c r="C131" s="366"/>
      <c r="D131" s="366"/>
      <c r="E131" s="366"/>
      <c r="F131" s="366"/>
      <c r="G131" s="366"/>
      <c r="H131" s="97"/>
      <c r="I131" s="97"/>
      <c r="J131" s="97"/>
      <c r="K131" s="97"/>
    </row>
    <row r="132" spans="1:11" ht="12.75">
      <c r="A132" s="97"/>
      <c r="B132" s="97"/>
      <c r="C132" s="366"/>
      <c r="D132" s="366"/>
      <c r="E132" s="366"/>
      <c r="F132" s="366"/>
      <c r="G132" s="366"/>
      <c r="H132" s="97"/>
      <c r="I132" s="97"/>
      <c r="J132" s="97"/>
      <c r="K132" s="97"/>
    </row>
    <row r="133" spans="1:11" ht="12.75">
      <c r="A133" s="97"/>
      <c r="B133" s="97"/>
      <c r="C133" s="366"/>
      <c r="D133" s="366"/>
      <c r="E133" s="366"/>
      <c r="F133" s="366"/>
      <c r="G133" s="366"/>
      <c r="H133" s="97"/>
      <c r="I133" s="97"/>
      <c r="J133" s="97"/>
      <c r="K133" s="97"/>
    </row>
    <row r="134" spans="1:11" ht="12.75">
      <c r="A134" s="97"/>
      <c r="B134" s="97"/>
      <c r="C134" s="366"/>
      <c r="D134" s="366"/>
      <c r="E134" s="366"/>
      <c r="F134" s="366"/>
      <c r="G134" s="366"/>
      <c r="H134" s="97"/>
      <c r="I134" s="97"/>
      <c r="J134" s="97"/>
      <c r="K134" s="97"/>
    </row>
    <row r="135" spans="1:11" ht="12.75">
      <c r="A135" s="97"/>
      <c r="B135" s="97"/>
      <c r="C135" s="366"/>
      <c r="D135" s="366"/>
      <c r="E135" s="366"/>
      <c r="F135" s="366"/>
      <c r="G135" s="366"/>
      <c r="H135" s="97"/>
      <c r="I135" s="97"/>
      <c r="J135" s="97"/>
      <c r="K135" s="97"/>
    </row>
    <row r="136" spans="1:11" ht="12.75">
      <c r="A136" s="97"/>
      <c r="B136" s="97"/>
      <c r="C136" s="366"/>
      <c r="D136" s="366"/>
      <c r="E136" s="366"/>
      <c r="F136" s="366"/>
      <c r="G136" s="366"/>
      <c r="H136" s="97"/>
      <c r="I136" s="97"/>
      <c r="J136" s="97"/>
      <c r="K136" s="97"/>
    </row>
    <row r="137" spans="1:11" ht="12.75">
      <c r="A137" s="97"/>
      <c r="B137" s="97"/>
      <c r="C137" s="366"/>
      <c r="D137" s="366"/>
      <c r="E137" s="366"/>
      <c r="F137" s="366"/>
      <c r="G137" s="366"/>
      <c r="H137" s="97"/>
      <c r="I137" s="97"/>
      <c r="J137" s="97"/>
      <c r="K137" s="97"/>
    </row>
    <row r="138" spans="1:11" ht="12.75">
      <c r="A138" s="97"/>
      <c r="B138" s="97"/>
      <c r="C138" s="366"/>
      <c r="D138" s="366"/>
      <c r="E138" s="366"/>
      <c r="F138" s="366"/>
      <c r="G138" s="366"/>
      <c r="H138" s="97"/>
      <c r="I138" s="97"/>
      <c r="J138" s="97"/>
      <c r="K138" s="97"/>
    </row>
    <row r="139" spans="1:11" ht="12.75">
      <c r="A139" s="97"/>
      <c r="B139" s="97"/>
      <c r="C139" s="366"/>
      <c r="D139" s="366"/>
      <c r="E139" s="366"/>
      <c r="F139" s="366"/>
      <c r="G139" s="366"/>
      <c r="H139" s="97"/>
      <c r="I139" s="97"/>
      <c r="J139" s="97"/>
      <c r="K139" s="97"/>
    </row>
    <row r="140" spans="1:11" ht="12.75">
      <c r="A140" s="97"/>
      <c r="B140" s="97"/>
      <c r="C140" s="366"/>
      <c r="D140" s="366"/>
      <c r="E140" s="366"/>
      <c r="F140" s="366"/>
      <c r="G140" s="366"/>
      <c r="H140" s="97"/>
      <c r="I140" s="97"/>
      <c r="J140" s="97"/>
      <c r="K140" s="97"/>
    </row>
    <row r="141" spans="1:11" ht="12.75">
      <c r="A141" s="97"/>
      <c r="B141" s="97"/>
      <c r="C141" s="366"/>
      <c r="D141" s="366"/>
      <c r="E141" s="366"/>
      <c r="F141" s="366"/>
      <c r="G141" s="366"/>
      <c r="H141" s="97"/>
      <c r="I141" s="97"/>
      <c r="J141" s="97"/>
      <c r="K141" s="97"/>
    </row>
    <row r="142" spans="1:11" ht="12.75">
      <c r="A142" s="97"/>
      <c r="B142" s="97"/>
      <c r="C142" s="366"/>
      <c r="D142" s="366"/>
      <c r="E142" s="366"/>
      <c r="F142" s="366"/>
      <c r="G142" s="366"/>
      <c r="H142" s="97"/>
      <c r="I142" s="97"/>
      <c r="J142" s="97"/>
      <c r="K142" s="97"/>
    </row>
    <row r="143" spans="1:11" ht="12.75">
      <c r="A143" s="97"/>
      <c r="B143" s="97"/>
      <c r="C143" s="366"/>
      <c r="D143" s="366"/>
      <c r="E143" s="366"/>
      <c r="F143" s="366"/>
      <c r="G143" s="366"/>
      <c r="H143" s="97"/>
      <c r="I143" s="97"/>
      <c r="J143" s="97"/>
      <c r="K143" s="97"/>
    </row>
    <row r="144" spans="1:11" ht="12.75">
      <c r="A144" s="97"/>
      <c r="B144" s="97"/>
      <c r="C144" s="366"/>
      <c r="D144" s="366"/>
      <c r="E144" s="366"/>
      <c r="F144" s="366"/>
      <c r="G144" s="366"/>
      <c r="H144" s="97"/>
      <c r="I144" s="97"/>
      <c r="J144" s="97"/>
      <c r="K144" s="97"/>
    </row>
    <row r="145" spans="1:11" ht="12.75">
      <c r="A145" s="97"/>
      <c r="B145" s="97"/>
      <c r="C145" s="366"/>
      <c r="D145" s="366"/>
      <c r="E145" s="366"/>
      <c r="F145" s="366"/>
      <c r="G145" s="366"/>
      <c r="H145" s="97"/>
      <c r="I145" s="97"/>
      <c r="J145" s="97"/>
      <c r="K145" s="97"/>
    </row>
    <row r="146" spans="1:11" ht="12.75">
      <c r="A146" s="97"/>
      <c r="B146" s="97"/>
      <c r="C146" s="366"/>
      <c r="D146" s="366"/>
      <c r="E146" s="366"/>
      <c r="F146" s="366"/>
      <c r="G146" s="366"/>
      <c r="H146" s="97"/>
      <c r="I146" s="97"/>
      <c r="J146" s="97"/>
      <c r="K146" s="97"/>
    </row>
    <row r="147" spans="1:11" ht="12.75">
      <c r="A147" s="97"/>
      <c r="B147" s="97"/>
      <c r="C147" s="366"/>
      <c r="D147" s="366"/>
      <c r="E147" s="366"/>
      <c r="F147" s="366"/>
      <c r="G147" s="366"/>
      <c r="H147" s="97"/>
      <c r="I147" s="97"/>
      <c r="J147" s="97"/>
      <c r="K147" s="97"/>
    </row>
    <row r="148" spans="1:11" ht="12.75">
      <c r="A148" s="97"/>
      <c r="B148" s="97"/>
      <c r="C148" s="366"/>
      <c r="D148" s="366"/>
      <c r="E148" s="366"/>
      <c r="F148" s="366"/>
      <c r="G148" s="366"/>
      <c r="H148" s="97"/>
      <c r="I148" s="97"/>
      <c r="J148" s="97"/>
      <c r="K148" s="97"/>
    </row>
    <row r="149" spans="1:11" ht="12.75">
      <c r="A149" s="97"/>
      <c r="B149" s="97"/>
      <c r="C149" s="366"/>
      <c r="D149" s="366"/>
      <c r="E149" s="366"/>
      <c r="F149" s="366"/>
      <c r="G149" s="366"/>
      <c r="H149" s="97"/>
      <c r="I149" s="97"/>
      <c r="J149" s="97"/>
      <c r="K149" s="97"/>
    </row>
    <row r="150" spans="1:11" ht="12.75">
      <c r="A150" s="97"/>
      <c r="B150" s="97"/>
      <c r="C150" s="366"/>
      <c r="D150" s="366"/>
      <c r="E150" s="366"/>
      <c r="F150" s="366"/>
      <c r="G150" s="366"/>
      <c r="H150" s="97"/>
      <c r="I150" s="97"/>
      <c r="J150" s="97"/>
      <c r="K150" s="97"/>
    </row>
    <row r="151" spans="1:11" ht="12.75">
      <c r="A151" s="97"/>
      <c r="B151" s="97"/>
      <c r="C151" s="366"/>
      <c r="D151" s="366"/>
      <c r="E151" s="366"/>
      <c r="F151" s="366"/>
      <c r="G151" s="366"/>
      <c r="H151" s="97"/>
      <c r="I151" s="97"/>
      <c r="J151" s="97"/>
      <c r="K151" s="97"/>
    </row>
    <row r="152" spans="1:11" ht="12.75">
      <c r="A152" s="97"/>
      <c r="B152" s="97"/>
      <c r="C152" s="366"/>
      <c r="D152" s="366"/>
      <c r="E152" s="366"/>
      <c r="F152" s="366"/>
      <c r="G152" s="366"/>
      <c r="H152" s="97"/>
      <c r="I152" s="97"/>
      <c r="J152" s="97"/>
      <c r="K152" s="97"/>
    </row>
    <row r="153" spans="1:11" ht="12.75">
      <c r="A153" s="97"/>
      <c r="B153" s="97"/>
      <c r="C153" s="366"/>
      <c r="D153" s="366"/>
      <c r="E153" s="366"/>
      <c r="F153" s="366"/>
      <c r="G153" s="366"/>
      <c r="H153" s="97"/>
      <c r="I153" s="97"/>
      <c r="J153" s="97"/>
      <c r="K153" s="97"/>
    </row>
    <row r="154" spans="1:11" ht="12.75">
      <c r="A154" s="97"/>
      <c r="B154" s="97"/>
      <c r="C154" s="366"/>
      <c r="D154" s="366"/>
      <c r="E154" s="366"/>
      <c r="F154" s="366"/>
      <c r="G154" s="366"/>
      <c r="H154" s="97"/>
      <c r="I154" s="97"/>
      <c r="J154" s="97"/>
      <c r="K154" s="97"/>
    </row>
    <row r="155" spans="1:11" ht="12.75">
      <c r="A155" s="97"/>
      <c r="B155" s="97"/>
      <c r="C155" s="366"/>
      <c r="D155" s="366"/>
      <c r="E155" s="366"/>
      <c r="F155" s="366"/>
      <c r="G155" s="366"/>
      <c r="H155" s="97"/>
      <c r="I155" s="97"/>
      <c r="J155" s="97"/>
      <c r="K155" s="97"/>
    </row>
    <row r="156" spans="1:11" ht="12.75">
      <c r="A156" s="97"/>
      <c r="B156" s="97"/>
      <c r="C156" s="366"/>
      <c r="D156" s="366"/>
      <c r="E156" s="366"/>
      <c r="F156" s="366"/>
      <c r="G156" s="366"/>
      <c r="H156" s="97"/>
      <c r="I156" s="97"/>
      <c r="J156" s="97"/>
      <c r="K156" s="97"/>
    </row>
    <row r="157" spans="1:11" ht="12.75">
      <c r="A157" s="97"/>
      <c r="B157" s="97"/>
      <c r="C157" s="366"/>
      <c r="D157" s="366"/>
      <c r="E157" s="366"/>
      <c r="F157" s="366"/>
      <c r="G157" s="366"/>
      <c r="H157" s="97"/>
      <c r="I157" s="97"/>
      <c r="J157" s="97"/>
      <c r="K157" s="97"/>
    </row>
    <row r="158" spans="1:11" ht="12.75">
      <c r="A158" s="97"/>
      <c r="B158" s="97"/>
      <c r="C158" s="366"/>
      <c r="D158" s="366"/>
      <c r="E158" s="366"/>
      <c r="F158" s="366"/>
      <c r="G158" s="366"/>
      <c r="H158" s="97"/>
      <c r="I158" s="97"/>
      <c r="J158" s="97"/>
      <c r="K158" s="97"/>
    </row>
    <row r="159" spans="1:11" ht="12.75">
      <c r="A159" s="97"/>
      <c r="B159" s="97"/>
      <c r="C159" s="366"/>
      <c r="D159" s="366"/>
      <c r="E159" s="366"/>
      <c r="F159" s="366"/>
      <c r="G159" s="366"/>
      <c r="H159" s="97"/>
      <c r="I159" s="97"/>
      <c r="J159" s="97"/>
      <c r="K159" s="97"/>
    </row>
    <row r="160" spans="1:11" ht="12.75">
      <c r="A160" s="97"/>
      <c r="B160" s="97"/>
      <c r="C160" s="366"/>
      <c r="D160" s="366"/>
      <c r="E160" s="366"/>
      <c r="F160" s="366"/>
      <c r="G160" s="366"/>
      <c r="H160" s="97"/>
      <c r="I160" s="97"/>
      <c r="J160" s="97"/>
      <c r="K160" s="97"/>
    </row>
    <row r="161" spans="1:11" ht="12.75">
      <c r="A161" s="97"/>
      <c r="B161" s="97"/>
      <c r="C161" s="366"/>
      <c r="D161" s="366"/>
      <c r="E161" s="366"/>
      <c r="F161" s="366"/>
      <c r="G161" s="366"/>
      <c r="H161" s="97"/>
      <c r="I161" s="97"/>
      <c r="J161" s="97"/>
      <c r="K161" s="97"/>
    </row>
    <row r="162" spans="1:11" ht="12.75">
      <c r="A162" s="97"/>
      <c r="B162" s="97"/>
      <c r="C162" s="366"/>
      <c r="D162" s="366"/>
      <c r="E162" s="366"/>
      <c r="F162" s="366"/>
      <c r="G162" s="366"/>
      <c r="H162" s="97"/>
      <c r="I162" s="97"/>
      <c r="J162" s="97"/>
      <c r="K162" s="97"/>
    </row>
    <row r="163" spans="1:11" ht="12.75">
      <c r="A163" s="97"/>
      <c r="B163" s="97"/>
      <c r="C163" s="366"/>
      <c r="D163" s="366"/>
      <c r="E163" s="366"/>
      <c r="F163" s="366"/>
      <c r="G163" s="366"/>
      <c r="H163" s="97"/>
      <c r="I163" s="97"/>
      <c r="J163" s="97"/>
      <c r="K163" s="97"/>
    </row>
    <row r="164" spans="1:11" ht="12.75">
      <c r="A164" s="97"/>
      <c r="B164" s="97"/>
      <c r="C164" s="366"/>
      <c r="D164" s="366"/>
      <c r="E164" s="366"/>
      <c r="F164" s="366"/>
      <c r="G164" s="366"/>
      <c r="H164" s="97"/>
      <c r="I164" s="97"/>
      <c r="J164" s="97"/>
      <c r="K164" s="97"/>
    </row>
    <row r="165" spans="1:11" ht="12.75">
      <c r="A165" s="97"/>
      <c r="B165" s="97"/>
      <c r="C165" s="366"/>
      <c r="D165" s="366"/>
      <c r="E165" s="366"/>
      <c r="F165" s="366"/>
      <c r="G165" s="366"/>
      <c r="H165" s="97"/>
      <c r="I165" s="97"/>
      <c r="J165" s="97"/>
      <c r="K165" s="97"/>
    </row>
    <row r="166" spans="1:11" ht="12.75">
      <c r="A166" s="97"/>
      <c r="B166" s="97"/>
      <c r="C166" s="366"/>
      <c r="D166" s="366"/>
      <c r="E166" s="366"/>
      <c r="F166" s="366"/>
      <c r="G166" s="366"/>
      <c r="H166" s="97"/>
      <c r="I166" s="97"/>
      <c r="J166" s="97"/>
      <c r="K166" s="97"/>
    </row>
    <row r="167" spans="1:11" ht="12.75">
      <c r="A167" s="97"/>
      <c r="B167" s="97"/>
      <c r="C167" s="366"/>
      <c r="D167" s="366"/>
      <c r="E167" s="366"/>
      <c r="F167" s="366"/>
      <c r="G167" s="366"/>
      <c r="H167" s="97"/>
      <c r="I167" s="97"/>
      <c r="J167" s="97"/>
      <c r="K167" s="97"/>
    </row>
    <row r="168" spans="1:11" ht="12.75">
      <c r="A168" s="97"/>
      <c r="B168" s="97"/>
      <c r="C168" s="366"/>
      <c r="D168" s="366"/>
      <c r="E168" s="366"/>
      <c r="F168" s="366"/>
      <c r="G168" s="366"/>
      <c r="H168" s="97"/>
      <c r="I168" s="97"/>
      <c r="J168" s="97"/>
      <c r="K168" s="97"/>
    </row>
    <row r="169" spans="1:11" ht="12.75">
      <c r="A169" s="97"/>
      <c r="B169" s="97"/>
      <c r="C169" s="366"/>
      <c r="D169" s="366"/>
      <c r="E169" s="366"/>
      <c r="F169" s="366"/>
      <c r="G169" s="366"/>
      <c r="H169" s="97"/>
      <c r="I169" s="97"/>
      <c r="J169" s="97"/>
      <c r="K169" s="97"/>
    </row>
    <row r="170" spans="1:11" ht="12.75">
      <c r="A170" s="97"/>
      <c r="B170" s="97"/>
      <c r="C170" s="366"/>
      <c r="D170" s="366"/>
      <c r="E170" s="366"/>
      <c r="F170" s="366"/>
      <c r="G170" s="366"/>
      <c r="H170" s="97"/>
      <c r="I170" s="97"/>
      <c r="J170" s="97"/>
      <c r="K170" s="97"/>
    </row>
    <row r="171" spans="1:11" ht="12.75">
      <c r="A171" s="97"/>
      <c r="B171" s="97"/>
      <c r="C171" s="366"/>
      <c r="D171" s="366"/>
      <c r="E171" s="366"/>
      <c r="F171" s="366"/>
      <c r="G171" s="366"/>
      <c r="H171" s="97"/>
      <c r="I171" s="97"/>
      <c r="J171" s="97"/>
      <c r="K171" s="97"/>
    </row>
    <row r="172" spans="1:11" ht="12.75">
      <c r="A172" s="97"/>
      <c r="B172" s="97"/>
      <c r="C172" s="366"/>
      <c r="D172" s="366"/>
      <c r="E172" s="366"/>
      <c r="F172" s="366"/>
      <c r="G172" s="366"/>
      <c r="H172" s="97"/>
      <c r="I172" s="97"/>
      <c r="J172" s="97"/>
      <c r="K172" s="97"/>
    </row>
    <row r="173" spans="1:11" ht="12.75">
      <c r="A173" s="97"/>
      <c r="B173" s="97"/>
      <c r="C173" s="366"/>
      <c r="D173" s="366"/>
      <c r="E173" s="366"/>
      <c r="F173" s="366"/>
      <c r="G173" s="366"/>
      <c r="H173" s="97"/>
      <c r="I173" s="97"/>
      <c r="J173" s="97"/>
      <c r="K173" s="97"/>
    </row>
    <row r="174" spans="1:11" ht="12.75">
      <c r="A174" s="97"/>
      <c r="B174" s="97"/>
      <c r="C174" s="366"/>
      <c r="D174" s="366"/>
      <c r="E174" s="366"/>
      <c r="F174" s="366"/>
      <c r="G174" s="366"/>
      <c r="H174" s="97"/>
      <c r="I174" s="97"/>
      <c r="J174" s="97"/>
      <c r="K174" s="97"/>
    </row>
    <row r="175" spans="1:11" ht="12.75">
      <c r="A175" s="97"/>
      <c r="B175" s="97"/>
      <c r="C175" s="366"/>
      <c r="D175" s="366"/>
      <c r="E175" s="366"/>
      <c r="F175" s="366"/>
      <c r="G175" s="366"/>
      <c r="H175" s="97"/>
      <c r="I175" s="97"/>
      <c r="J175" s="97"/>
      <c r="K175" s="97"/>
    </row>
    <row r="176" spans="1:11" ht="12.75">
      <c r="A176" s="97"/>
      <c r="B176" s="97"/>
      <c r="C176" s="366"/>
      <c r="D176" s="366"/>
      <c r="E176" s="366"/>
      <c r="F176" s="366"/>
      <c r="G176" s="366"/>
      <c r="H176" s="97"/>
      <c r="I176" s="97"/>
      <c r="J176" s="97"/>
      <c r="K176" s="97"/>
    </row>
    <row r="177" spans="1:11" ht="12.75">
      <c r="A177" s="97"/>
      <c r="B177" s="97"/>
      <c r="C177" s="366"/>
      <c r="D177" s="366"/>
      <c r="E177" s="366"/>
      <c r="F177" s="366"/>
      <c r="G177" s="366"/>
      <c r="H177" s="97"/>
      <c r="I177" s="97"/>
      <c r="J177" s="97"/>
      <c r="K177" s="97"/>
    </row>
    <row r="178" spans="1:11" ht="12.75">
      <c r="A178" s="97"/>
      <c r="B178" s="97"/>
      <c r="C178" s="366"/>
      <c r="D178" s="366"/>
      <c r="E178" s="366"/>
      <c r="F178" s="366"/>
      <c r="G178" s="366"/>
      <c r="H178" s="97"/>
      <c r="I178" s="97"/>
      <c r="J178" s="97"/>
      <c r="K178" s="97"/>
    </row>
    <row r="179" spans="1:11" ht="12.75">
      <c r="A179" s="97"/>
      <c r="B179" s="97"/>
      <c r="C179" s="366"/>
      <c r="D179" s="366"/>
      <c r="E179" s="366"/>
      <c r="F179" s="366"/>
      <c r="G179" s="366"/>
      <c r="H179" s="97"/>
      <c r="I179" s="97"/>
      <c r="J179" s="97"/>
      <c r="K179" s="97"/>
    </row>
    <row r="180" spans="1:11" ht="12.75">
      <c r="A180" s="97"/>
      <c r="B180" s="97"/>
      <c r="C180" s="366"/>
      <c r="D180" s="366"/>
      <c r="E180" s="366"/>
      <c r="F180" s="366"/>
      <c r="G180" s="366"/>
      <c r="H180" s="97"/>
      <c r="I180" s="97"/>
      <c r="J180" s="97"/>
      <c r="K180" s="97"/>
    </row>
    <row r="181" spans="1:11" ht="12.75">
      <c r="A181" s="97"/>
      <c r="B181" s="97"/>
      <c r="C181" s="366"/>
      <c r="D181" s="366"/>
      <c r="E181" s="366"/>
      <c r="F181" s="366"/>
      <c r="G181" s="366"/>
      <c r="H181" s="97"/>
      <c r="I181" s="97"/>
      <c r="J181" s="97"/>
      <c r="K181" s="97"/>
    </row>
    <row r="182" spans="1:11" ht="12.75">
      <c r="A182" s="97"/>
      <c r="B182" s="97"/>
      <c r="C182" s="366"/>
      <c r="D182" s="366"/>
      <c r="E182" s="366"/>
      <c r="F182" s="366"/>
      <c r="G182" s="366"/>
      <c r="H182" s="97"/>
      <c r="I182" s="97"/>
      <c r="J182" s="97"/>
      <c r="K182" s="97"/>
    </row>
    <row r="183" spans="1:11" ht="12.75">
      <c r="A183" s="97"/>
      <c r="B183" s="97"/>
      <c r="C183" s="366"/>
      <c r="D183" s="366"/>
      <c r="E183" s="366"/>
      <c r="F183" s="366"/>
      <c r="G183" s="366"/>
      <c r="H183" s="97"/>
      <c r="I183" s="97"/>
      <c r="J183" s="97"/>
      <c r="K183" s="97"/>
    </row>
    <row r="184" spans="1:11" ht="12.75">
      <c r="A184" s="97"/>
      <c r="B184" s="97"/>
      <c r="C184" s="366"/>
      <c r="D184" s="366"/>
      <c r="E184" s="366"/>
      <c r="F184" s="366"/>
      <c r="G184" s="366"/>
      <c r="H184" s="97"/>
      <c r="I184" s="97"/>
      <c r="J184" s="97"/>
      <c r="K184" s="97"/>
    </row>
    <row r="185" spans="1:11" ht="12.75">
      <c r="A185" s="97"/>
      <c r="B185" s="97"/>
      <c r="C185" s="366"/>
      <c r="D185" s="366"/>
      <c r="E185" s="366"/>
      <c r="F185" s="366"/>
      <c r="G185" s="366"/>
      <c r="H185" s="97"/>
      <c r="I185" s="97"/>
      <c r="J185" s="97"/>
      <c r="K185" s="97"/>
    </row>
    <row r="186" spans="1:11" ht="12.75">
      <c r="A186" s="97"/>
      <c r="B186" s="97"/>
      <c r="C186" s="366"/>
      <c r="D186" s="366"/>
      <c r="E186" s="366"/>
      <c r="F186" s="366"/>
      <c r="G186" s="366"/>
      <c r="H186" s="97"/>
      <c r="I186" s="97"/>
      <c r="J186" s="97"/>
      <c r="K186" s="97"/>
    </row>
    <row r="187" spans="1:11" ht="12.75">
      <c r="A187" s="97"/>
      <c r="B187" s="97"/>
      <c r="C187" s="366"/>
      <c r="D187" s="366"/>
      <c r="E187" s="366"/>
      <c r="F187" s="366"/>
      <c r="G187" s="366"/>
      <c r="H187" s="97"/>
      <c r="I187" s="97"/>
      <c r="J187" s="97"/>
      <c r="K187" s="97"/>
    </row>
    <row r="188" spans="1:11" ht="12.75">
      <c r="A188" s="97"/>
      <c r="B188" s="97"/>
      <c r="C188" s="366"/>
      <c r="D188" s="366"/>
      <c r="E188" s="366"/>
      <c r="F188" s="366"/>
      <c r="G188" s="366"/>
      <c r="H188" s="97"/>
      <c r="I188" s="97"/>
      <c r="J188" s="97"/>
      <c r="K188" s="97"/>
    </row>
    <row r="189" spans="1:11" ht="12.75">
      <c r="A189" s="97"/>
      <c r="B189" s="97"/>
      <c r="C189" s="366"/>
      <c r="D189" s="366"/>
      <c r="E189" s="366"/>
      <c r="F189" s="366"/>
      <c r="G189" s="366"/>
      <c r="H189" s="97"/>
      <c r="I189" s="97"/>
      <c r="J189" s="97"/>
      <c r="K189" s="97"/>
    </row>
    <row r="190" spans="1:11" ht="12.75">
      <c r="A190" s="97"/>
      <c r="B190" s="97"/>
      <c r="C190" s="366"/>
      <c r="D190" s="366"/>
      <c r="E190" s="366"/>
      <c r="F190" s="366"/>
      <c r="G190" s="366"/>
      <c r="H190" s="97"/>
      <c r="I190" s="97"/>
      <c r="J190" s="97"/>
      <c r="K190" s="97"/>
    </row>
    <row r="191" spans="1:11" ht="12.75">
      <c r="A191" s="97"/>
      <c r="B191" s="97"/>
      <c r="C191" s="366"/>
      <c r="D191" s="366"/>
      <c r="E191" s="366"/>
      <c r="F191" s="366"/>
      <c r="G191" s="366"/>
      <c r="H191" s="97"/>
      <c r="I191" s="97"/>
      <c r="J191" s="97"/>
      <c r="K191" s="97"/>
    </row>
    <row r="192" spans="1:11" ht="12.75">
      <c r="A192" s="97"/>
      <c r="B192" s="97"/>
      <c r="C192" s="366"/>
      <c r="D192" s="366"/>
      <c r="E192" s="366"/>
      <c r="F192" s="366"/>
      <c r="G192" s="366"/>
      <c r="H192" s="97"/>
      <c r="I192" s="97"/>
      <c r="J192" s="97"/>
      <c r="K192" s="97"/>
    </row>
    <row r="193" spans="1:11" ht="12.75">
      <c r="A193" s="97"/>
      <c r="B193" s="97"/>
      <c r="C193" s="366"/>
      <c r="D193" s="366"/>
      <c r="E193" s="366"/>
      <c r="F193" s="366"/>
      <c r="G193" s="366"/>
      <c r="H193" s="97"/>
      <c r="I193" s="97"/>
      <c r="J193" s="97"/>
      <c r="K193" s="97"/>
    </row>
    <row r="194" spans="1:11" ht="12.75">
      <c r="A194" s="97"/>
      <c r="B194" s="97"/>
      <c r="C194" s="366"/>
      <c r="D194" s="366"/>
      <c r="E194" s="366"/>
      <c r="F194" s="366"/>
      <c r="G194" s="366"/>
      <c r="H194" s="97"/>
      <c r="I194" s="97"/>
      <c r="J194" s="97"/>
      <c r="K194" s="97"/>
    </row>
    <row r="195" spans="1:11" ht="12.75">
      <c r="A195" s="97"/>
      <c r="B195" s="97"/>
      <c r="C195" s="366"/>
      <c r="D195" s="366"/>
      <c r="E195" s="366"/>
      <c r="F195" s="366"/>
      <c r="G195" s="366"/>
      <c r="H195" s="97"/>
      <c r="I195" s="97"/>
      <c r="J195" s="97"/>
      <c r="K195" s="97"/>
    </row>
    <row r="196" spans="1:11" ht="12.75">
      <c r="A196" s="97"/>
      <c r="B196" s="97"/>
      <c r="C196" s="366"/>
      <c r="D196" s="366"/>
      <c r="E196" s="366"/>
      <c r="F196" s="366"/>
      <c r="G196" s="366"/>
      <c r="H196" s="97"/>
      <c r="I196" s="97"/>
      <c r="J196" s="97"/>
      <c r="K196" s="97"/>
    </row>
    <row r="197" spans="1:11" ht="12.75">
      <c r="A197" s="97"/>
      <c r="B197" s="97"/>
      <c r="C197" s="366"/>
      <c r="D197" s="366"/>
      <c r="E197" s="366"/>
      <c r="F197" s="366"/>
      <c r="G197" s="366"/>
      <c r="H197" s="97"/>
      <c r="I197" s="97"/>
      <c r="J197" s="97"/>
      <c r="K197" s="97"/>
    </row>
    <row r="198" spans="1:11" ht="12.75">
      <c r="A198" s="97"/>
      <c r="B198" s="97"/>
      <c r="C198" s="366"/>
      <c r="D198" s="366"/>
      <c r="E198" s="366"/>
      <c r="F198" s="366"/>
      <c r="G198" s="366"/>
      <c r="H198" s="97"/>
      <c r="I198" s="97"/>
      <c r="J198" s="97"/>
      <c r="K198" s="97"/>
    </row>
    <row r="199" spans="1:11" ht="12.75">
      <c r="A199" s="97"/>
      <c r="B199" s="97"/>
      <c r="C199" s="366"/>
      <c r="D199" s="366"/>
      <c r="E199" s="366"/>
      <c r="F199" s="366"/>
      <c r="G199" s="366"/>
      <c r="H199" s="97"/>
      <c r="I199" s="97"/>
      <c r="J199" s="97"/>
      <c r="K199" s="97"/>
    </row>
    <row r="200" spans="1:11" ht="12.75">
      <c r="A200" s="97"/>
      <c r="B200" s="97"/>
      <c r="C200" s="366"/>
      <c r="D200" s="366"/>
      <c r="E200" s="366"/>
      <c r="F200" s="366"/>
      <c r="G200" s="366"/>
      <c r="H200" s="97"/>
      <c r="I200" s="97"/>
      <c r="J200" s="97"/>
      <c r="K200" s="97"/>
    </row>
    <row r="201" spans="1:11" ht="12.75">
      <c r="A201" s="97"/>
      <c r="B201" s="97"/>
      <c r="C201" s="366"/>
      <c r="D201" s="366"/>
      <c r="E201" s="366"/>
      <c r="F201" s="366"/>
      <c r="G201" s="366"/>
      <c r="H201" s="97"/>
      <c r="I201" s="97"/>
      <c r="J201" s="97"/>
      <c r="K201" s="97"/>
    </row>
    <row r="202" spans="1:11" ht="12.75">
      <c r="A202" s="97"/>
      <c r="B202" s="97"/>
      <c r="C202" s="366"/>
      <c r="D202" s="366"/>
      <c r="E202" s="366"/>
      <c r="F202" s="366"/>
      <c r="G202" s="366"/>
      <c r="H202" s="97"/>
      <c r="I202" s="97"/>
      <c r="J202" s="97"/>
      <c r="K202" s="97"/>
    </row>
    <row r="203" spans="1:11" ht="12.75">
      <c r="A203" s="97"/>
      <c r="B203" s="97"/>
      <c r="C203" s="366"/>
      <c r="D203" s="366"/>
      <c r="E203" s="366"/>
      <c r="F203" s="366"/>
      <c r="G203" s="366"/>
      <c r="H203" s="97"/>
      <c r="I203" s="97"/>
      <c r="J203" s="97"/>
      <c r="K203" s="97"/>
    </row>
    <row r="204" spans="1:11" ht="12.75">
      <c r="A204" s="97"/>
      <c r="B204" s="97"/>
      <c r="C204" s="366"/>
      <c r="D204" s="366"/>
      <c r="E204" s="366"/>
      <c r="F204" s="366"/>
      <c r="G204" s="366"/>
      <c r="H204" s="97"/>
      <c r="I204" s="97"/>
      <c r="J204" s="97"/>
      <c r="K204" s="97"/>
    </row>
    <row r="205" spans="1:11" ht="12.75">
      <c r="A205" s="97"/>
      <c r="B205" s="97"/>
      <c r="C205" s="366"/>
      <c r="D205" s="366"/>
      <c r="E205" s="366"/>
      <c r="F205" s="366"/>
      <c r="G205" s="366"/>
      <c r="H205" s="97"/>
      <c r="I205" s="97"/>
      <c r="J205" s="97"/>
      <c r="K205" s="97"/>
    </row>
    <row r="206" spans="1:11" ht="12.75">
      <c r="A206" s="97"/>
      <c r="B206" s="97"/>
      <c r="C206" s="366"/>
      <c r="D206" s="366"/>
      <c r="E206" s="366"/>
      <c r="F206" s="366"/>
      <c r="G206" s="366"/>
      <c r="H206" s="97"/>
      <c r="I206" s="97"/>
      <c r="J206" s="97"/>
      <c r="K206" s="97"/>
    </row>
    <row r="207" spans="1:11" ht="12.75">
      <c r="A207" s="97"/>
      <c r="B207" s="97"/>
      <c r="C207" s="366"/>
      <c r="D207" s="366"/>
      <c r="E207" s="366"/>
      <c r="F207" s="366"/>
      <c r="G207" s="366"/>
      <c r="H207" s="97"/>
      <c r="I207" s="97"/>
      <c r="J207" s="97"/>
      <c r="K207" s="97"/>
    </row>
    <row r="208" spans="1:11" ht="12.75">
      <c r="A208" s="97"/>
      <c r="B208" s="97"/>
      <c r="C208" s="366"/>
      <c r="D208" s="366"/>
      <c r="E208" s="366"/>
      <c r="F208" s="366"/>
      <c r="G208" s="366"/>
      <c r="H208" s="97"/>
      <c r="I208" s="97"/>
      <c r="J208" s="97"/>
      <c r="K208" s="97"/>
    </row>
    <row r="209" spans="1:11" ht="12.75">
      <c r="A209" s="97"/>
      <c r="B209" s="97"/>
      <c r="C209" s="366"/>
      <c r="D209" s="366"/>
      <c r="E209" s="366"/>
      <c r="F209" s="366"/>
      <c r="G209" s="366"/>
      <c r="H209" s="97"/>
      <c r="I209" s="97"/>
      <c r="J209" s="97"/>
      <c r="K209" s="97"/>
    </row>
    <row r="210" spans="1:11" ht="12.75">
      <c r="A210" s="97"/>
      <c r="B210" s="97"/>
      <c r="C210" s="366"/>
      <c r="D210" s="366"/>
      <c r="E210" s="366"/>
      <c r="F210" s="366"/>
      <c r="G210" s="366"/>
      <c r="H210" s="97"/>
      <c r="I210" s="97"/>
      <c r="J210" s="97"/>
      <c r="K210" s="97"/>
    </row>
    <row r="211" spans="1:11" ht="12.75">
      <c r="A211" s="97"/>
      <c r="B211" s="97"/>
      <c r="C211" s="366"/>
      <c r="D211" s="366"/>
      <c r="E211" s="366"/>
      <c r="F211" s="366"/>
      <c r="G211" s="366"/>
      <c r="H211" s="97"/>
      <c r="I211" s="97"/>
      <c r="J211" s="97"/>
      <c r="K211" s="97"/>
    </row>
    <row r="212" spans="1:11" ht="12.75">
      <c r="A212" s="97"/>
      <c r="B212" s="97"/>
      <c r="C212" s="366"/>
      <c r="D212" s="366"/>
      <c r="E212" s="366"/>
      <c r="F212" s="366"/>
      <c r="G212" s="366"/>
      <c r="H212" s="97"/>
      <c r="I212" s="97"/>
      <c r="J212" s="97"/>
      <c r="K212" s="97"/>
    </row>
    <row r="213" spans="1:11" ht="12.75">
      <c r="A213" s="97"/>
      <c r="B213" s="97"/>
      <c r="C213" s="366"/>
      <c r="D213" s="366"/>
      <c r="E213" s="366"/>
      <c r="F213" s="366"/>
      <c r="G213" s="366"/>
      <c r="H213" s="97"/>
      <c r="I213" s="97"/>
      <c r="J213" s="97"/>
      <c r="K213" s="97"/>
    </row>
    <row r="214" spans="1:11" ht="12.75">
      <c r="A214" s="97"/>
      <c r="B214" s="97"/>
      <c r="C214" s="366"/>
      <c r="D214" s="366"/>
      <c r="E214" s="366"/>
      <c r="F214" s="366"/>
      <c r="G214" s="366"/>
      <c r="H214" s="97"/>
      <c r="I214" s="97"/>
      <c r="J214" s="97"/>
      <c r="K214" s="97"/>
    </row>
    <row r="215" spans="1:11" ht="12.75">
      <c r="A215" s="97"/>
      <c r="B215" s="97"/>
      <c r="C215" s="366"/>
      <c r="D215" s="366"/>
      <c r="E215" s="366"/>
      <c r="F215" s="366"/>
      <c r="G215" s="366"/>
      <c r="H215" s="97"/>
      <c r="I215" s="97"/>
      <c r="J215" s="97"/>
      <c r="K215" s="97"/>
    </row>
    <row r="216" spans="1:11" ht="12.75">
      <c r="A216" s="97"/>
      <c r="B216" s="97"/>
      <c r="C216" s="366"/>
      <c r="D216" s="366"/>
      <c r="E216" s="366"/>
      <c r="F216" s="366"/>
      <c r="G216" s="366"/>
      <c r="H216" s="97"/>
      <c r="I216" s="97"/>
      <c r="J216" s="97"/>
      <c r="K216" s="97"/>
    </row>
    <row r="217" spans="1:11" ht="12.75">
      <c r="A217" s="97"/>
      <c r="B217" s="97"/>
      <c r="C217" s="366"/>
      <c r="D217" s="366"/>
      <c r="E217" s="366"/>
      <c r="F217" s="366"/>
      <c r="G217" s="366"/>
      <c r="H217" s="97"/>
      <c r="I217" s="97"/>
      <c r="J217" s="97"/>
      <c r="K217" s="97"/>
    </row>
    <row r="218" spans="1:11" ht="12.75">
      <c r="A218" s="97"/>
      <c r="B218" s="97"/>
      <c r="C218" s="366"/>
      <c r="D218" s="366"/>
      <c r="E218" s="366"/>
      <c r="F218" s="366"/>
      <c r="G218" s="366"/>
      <c r="H218" s="97"/>
      <c r="I218" s="97"/>
      <c r="J218" s="97"/>
      <c r="K218" s="97"/>
    </row>
    <row r="219" spans="1:11" ht="12.75">
      <c r="A219" s="97"/>
      <c r="B219" s="97"/>
      <c r="C219" s="366"/>
      <c r="D219" s="366"/>
      <c r="E219" s="366"/>
      <c r="F219" s="366"/>
      <c r="G219" s="366"/>
      <c r="H219" s="97"/>
      <c r="I219" s="97"/>
      <c r="J219" s="97"/>
      <c r="K219" s="97"/>
    </row>
    <row r="220" spans="1:11" ht="12.75">
      <c r="A220" s="97"/>
      <c r="B220" s="97"/>
      <c r="C220" s="366"/>
      <c r="D220" s="366"/>
      <c r="E220" s="366"/>
      <c r="F220" s="366"/>
      <c r="G220" s="366"/>
      <c r="H220" s="97"/>
      <c r="I220" s="97"/>
      <c r="J220" s="97"/>
      <c r="K220" s="97"/>
    </row>
    <row r="221" spans="1:11" ht="12.75">
      <c r="A221" s="97"/>
      <c r="B221" s="97"/>
      <c r="C221" s="366"/>
      <c r="D221" s="366"/>
      <c r="E221" s="366"/>
      <c r="F221" s="366"/>
      <c r="G221" s="366"/>
      <c r="H221" s="97"/>
      <c r="I221" s="97"/>
      <c r="J221" s="97"/>
      <c r="K221" s="97"/>
    </row>
    <row r="222" spans="1:11" ht="12.75">
      <c r="A222" s="97"/>
      <c r="B222" s="97"/>
      <c r="C222" s="366"/>
      <c r="D222" s="366"/>
      <c r="E222" s="366"/>
      <c r="F222" s="366"/>
      <c r="G222" s="366"/>
      <c r="H222" s="97"/>
      <c r="I222" s="97"/>
      <c r="J222" s="97"/>
      <c r="K222" s="97"/>
    </row>
    <row r="223" spans="1:11" ht="12.75">
      <c r="A223" s="97"/>
      <c r="B223" s="97"/>
      <c r="C223" s="366"/>
      <c r="D223" s="366"/>
      <c r="E223" s="366"/>
      <c r="F223" s="366"/>
      <c r="G223" s="366"/>
      <c r="H223" s="97"/>
      <c r="I223" s="97"/>
      <c r="J223" s="97"/>
      <c r="K223" s="97"/>
    </row>
  </sheetData>
  <sheetProtection/>
  <mergeCells count="1">
    <mergeCell ref="A3:J3"/>
  </mergeCells>
  <printOptions/>
  <pageMargins left="0.56" right="0" top="0.2362204724409449" bottom="0.2362204724409449" header="0.15748031496062992" footer="0.1968503937007874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325"/>
  <sheetViews>
    <sheetView zoomScale="80" zoomScaleNormal="80" zoomScalePageLayoutView="0" workbookViewId="0" topLeftCell="A28">
      <selection activeCell="A28" sqref="A28"/>
    </sheetView>
  </sheetViews>
  <sheetFormatPr defaultColWidth="9.140625" defaultRowHeight="12.75"/>
  <cols>
    <col min="1" max="1" width="99.00390625" style="2" customWidth="1"/>
    <col min="2" max="2" width="3.8515625" style="2" customWidth="1"/>
    <col min="3" max="3" width="3.7109375" style="2" customWidth="1"/>
    <col min="4" max="4" width="9.28125" style="2" customWidth="1"/>
    <col min="5" max="5" width="14.7109375" style="2" customWidth="1"/>
    <col min="6" max="7" width="14.00390625" style="2" customWidth="1"/>
    <col min="8" max="16384" width="9.140625" style="2" customWidth="1"/>
  </cols>
  <sheetData>
    <row r="1" ht="6" customHeight="1"/>
    <row r="2" spans="1:5" ht="16.5" customHeight="1">
      <c r="A2" s="44"/>
      <c r="B2" s="44"/>
      <c r="C2" s="44"/>
      <c r="D2" s="44"/>
      <c r="E2" s="44"/>
    </row>
    <row r="3" spans="1:7" ht="31.5" customHeight="1">
      <c r="A3" s="626" t="s">
        <v>127</v>
      </c>
      <c r="B3" s="626"/>
      <c r="C3" s="626"/>
      <c r="D3" s="626"/>
      <c r="E3" s="626"/>
      <c r="F3" s="626"/>
      <c r="G3" s="626"/>
    </row>
    <row r="4" spans="1:7" ht="13.5" customHeight="1">
      <c r="A4" s="44"/>
      <c r="B4" s="44"/>
      <c r="C4" s="44"/>
      <c r="D4" s="44"/>
      <c r="E4" s="44"/>
      <c r="G4" s="438" t="s">
        <v>885</v>
      </c>
    </row>
    <row r="5" spans="1:7" s="48" customFormat="1" ht="69.75" customHeight="1">
      <c r="A5" s="336" t="s">
        <v>536</v>
      </c>
      <c r="B5" s="336" t="s">
        <v>537</v>
      </c>
      <c r="C5" s="336" t="s">
        <v>538</v>
      </c>
      <c r="D5" s="336" t="s">
        <v>869</v>
      </c>
      <c r="E5" s="336" t="s">
        <v>37</v>
      </c>
      <c r="F5" s="79" t="s">
        <v>36</v>
      </c>
      <c r="G5" s="79" t="s">
        <v>57</v>
      </c>
    </row>
    <row r="6" spans="1:7" ht="19.5" customHeight="1">
      <c r="A6" s="80" t="s">
        <v>23</v>
      </c>
      <c r="B6" s="52"/>
      <c r="C6" s="52"/>
      <c r="D6" s="81"/>
      <c r="E6" s="331">
        <f>SUM(E10+E26+E48+E56+E63+E61+E7)</f>
        <v>674790.8000000002</v>
      </c>
      <c r="F6" s="331">
        <f>SUM(F10+F26+F48+F56+F63+F61+F7)</f>
        <v>341835.3000000001</v>
      </c>
      <c r="G6" s="333">
        <f>F6*100/E6</f>
        <v>50.6579668839587</v>
      </c>
    </row>
    <row r="7" spans="1:7" ht="18" customHeight="1">
      <c r="A7" s="82" t="s">
        <v>545</v>
      </c>
      <c r="B7" s="52" t="s">
        <v>469</v>
      </c>
      <c r="C7" s="52" t="s">
        <v>467</v>
      </c>
      <c r="D7" s="81"/>
      <c r="E7" s="331">
        <f>E8</f>
        <v>90</v>
      </c>
      <c r="F7" s="331">
        <f>F8</f>
        <v>0</v>
      </c>
      <c r="G7" s="333">
        <f aca="true" t="shared" si="0" ref="G7:G66">F7*100/E7</f>
        <v>0</v>
      </c>
    </row>
    <row r="8" spans="1:7" ht="21" customHeight="1">
      <c r="A8" s="83" t="s">
        <v>24</v>
      </c>
      <c r="B8" s="52" t="s">
        <v>469</v>
      </c>
      <c r="C8" s="52" t="s">
        <v>374</v>
      </c>
      <c r="D8" s="81"/>
      <c r="E8" s="331">
        <f>SUM(E9)</f>
        <v>90</v>
      </c>
      <c r="F8" s="331">
        <f>SUM(F9)</f>
        <v>0</v>
      </c>
      <c r="G8" s="333">
        <f t="shared" si="0"/>
        <v>0</v>
      </c>
    </row>
    <row r="9" spans="1:7" ht="35.25" customHeight="1">
      <c r="A9" s="84" t="s">
        <v>313</v>
      </c>
      <c r="B9" s="53" t="s">
        <v>469</v>
      </c>
      <c r="C9" s="53" t="s">
        <v>374</v>
      </c>
      <c r="D9" s="78">
        <v>5222501</v>
      </c>
      <c r="E9" s="332">
        <v>90</v>
      </c>
      <c r="F9" s="329">
        <v>0</v>
      </c>
      <c r="G9" s="329">
        <f t="shared" si="0"/>
        <v>0</v>
      </c>
    </row>
    <row r="10" spans="1:7" ht="20.25" customHeight="1">
      <c r="A10" s="80" t="s">
        <v>548</v>
      </c>
      <c r="B10" s="52" t="s">
        <v>373</v>
      </c>
      <c r="C10" s="52"/>
      <c r="D10" s="81"/>
      <c r="E10" s="331">
        <f>SUM(E11+E18+E22)</f>
        <v>269685.80000000005</v>
      </c>
      <c r="F10" s="331">
        <f>SUM(F11+F18+F22)</f>
        <v>228988.4</v>
      </c>
      <c r="G10" s="333">
        <f t="shared" si="0"/>
        <v>84.90932781777904</v>
      </c>
    </row>
    <row r="11" spans="1:7" ht="20.25" customHeight="1">
      <c r="A11" s="80" t="s">
        <v>321</v>
      </c>
      <c r="B11" s="52" t="s">
        <v>373</v>
      </c>
      <c r="C11" s="52" t="s">
        <v>466</v>
      </c>
      <c r="D11" s="81"/>
      <c r="E11" s="331">
        <f>SUM(E12+E14+E15+E16+E17)</f>
        <v>167097.7</v>
      </c>
      <c r="F11" s="331">
        <f>SUM(F12+F14+F15+F16+F17)</f>
        <v>131788.2</v>
      </c>
      <c r="G11" s="333">
        <f t="shared" si="0"/>
        <v>78.86894912377609</v>
      </c>
    </row>
    <row r="12" spans="1:7" ht="15.75">
      <c r="A12" s="85" t="s">
        <v>634</v>
      </c>
      <c r="B12" s="53" t="s">
        <v>373</v>
      </c>
      <c r="C12" s="53" t="s">
        <v>466</v>
      </c>
      <c r="D12" s="78">
        <v>5220000</v>
      </c>
      <c r="E12" s="332">
        <f>SUM(E13)</f>
        <v>31114.7</v>
      </c>
      <c r="F12" s="332">
        <f>SUM(F13)</f>
        <v>8410.2</v>
      </c>
      <c r="G12" s="329">
        <f t="shared" si="0"/>
        <v>27.029667649053344</v>
      </c>
    </row>
    <row r="13" spans="1:7" ht="30">
      <c r="A13" s="85" t="s">
        <v>839</v>
      </c>
      <c r="B13" s="53" t="s">
        <v>373</v>
      </c>
      <c r="C13" s="53" t="s">
        <v>466</v>
      </c>
      <c r="D13" s="78">
        <v>5227000</v>
      </c>
      <c r="E13" s="332">
        <v>31114.7</v>
      </c>
      <c r="F13" s="329">
        <v>8410.2</v>
      </c>
      <c r="G13" s="329">
        <f t="shared" si="0"/>
        <v>27.029667649053344</v>
      </c>
    </row>
    <row r="14" spans="1:7" ht="15.75">
      <c r="A14" s="665" t="s">
        <v>841</v>
      </c>
      <c r="B14" s="53" t="s">
        <v>373</v>
      </c>
      <c r="C14" s="53" t="s">
        <v>466</v>
      </c>
      <c r="D14" s="53" t="s">
        <v>167</v>
      </c>
      <c r="E14" s="329">
        <v>18404</v>
      </c>
      <c r="F14" s="329">
        <v>18404</v>
      </c>
      <c r="G14" s="329">
        <f t="shared" si="0"/>
        <v>100</v>
      </c>
    </row>
    <row r="15" spans="1:7" ht="15.75">
      <c r="A15" s="665"/>
      <c r="B15" s="53" t="s">
        <v>373</v>
      </c>
      <c r="C15" s="53" t="s">
        <v>466</v>
      </c>
      <c r="D15" s="53" t="s">
        <v>166</v>
      </c>
      <c r="E15" s="329">
        <v>72789.5</v>
      </c>
      <c r="F15" s="329">
        <v>72789.5</v>
      </c>
      <c r="G15" s="329">
        <f t="shared" si="0"/>
        <v>100</v>
      </c>
    </row>
    <row r="16" spans="1:7" ht="30">
      <c r="A16" s="84" t="s">
        <v>25</v>
      </c>
      <c r="B16" s="53" t="s">
        <v>373</v>
      </c>
      <c r="C16" s="53" t="s">
        <v>466</v>
      </c>
      <c r="D16" s="78">
        <v>5222700</v>
      </c>
      <c r="E16" s="329">
        <v>21789.5</v>
      </c>
      <c r="F16" s="329">
        <v>21789.5</v>
      </c>
      <c r="G16" s="329">
        <f t="shared" si="0"/>
        <v>100</v>
      </c>
    </row>
    <row r="17" spans="1:7" ht="45">
      <c r="A17" s="84" t="s">
        <v>753</v>
      </c>
      <c r="B17" s="53" t="s">
        <v>373</v>
      </c>
      <c r="C17" s="53" t="s">
        <v>466</v>
      </c>
      <c r="D17" s="78">
        <v>5225908</v>
      </c>
      <c r="E17" s="329">
        <v>23000</v>
      </c>
      <c r="F17" s="329">
        <v>10395</v>
      </c>
      <c r="G17" s="329">
        <f t="shared" si="0"/>
        <v>45.19565217391305</v>
      </c>
    </row>
    <row r="18" spans="1:7" ht="15.75">
      <c r="A18" s="80" t="s">
        <v>323</v>
      </c>
      <c r="B18" s="52" t="s">
        <v>373</v>
      </c>
      <c r="C18" s="52" t="s">
        <v>468</v>
      </c>
      <c r="D18" s="81"/>
      <c r="E18" s="333">
        <f>SUM(E20:E21)+E19</f>
        <v>52991.7</v>
      </c>
      <c r="F18" s="333">
        <f>SUM(F20:F21)+F19</f>
        <v>47666.8</v>
      </c>
      <c r="G18" s="333">
        <f t="shared" si="0"/>
        <v>89.9514452263279</v>
      </c>
    </row>
    <row r="19" spans="1:7" ht="30">
      <c r="A19" s="86" t="s">
        <v>124</v>
      </c>
      <c r="B19" s="53" t="s">
        <v>373</v>
      </c>
      <c r="C19" s="53" t="s">
        <v>468</v>
      </c>
      <c r="D19" s="78">
        <v>5222100</v>
      </c>
      <c r="E19" s="329">
        <v>31646.7</v>
      </c>
      <c r="F19" s="329">
        <v>28481.8</v>
      </c>
      <c r="G19" s="329">
        <f t="shared" si="0"/>
        <v>89.99927322596037</v>
      </c>
    </row>
    <row r="20" spans="1:7" ht="21.75" customHeight="1">
      <c r="A20" s="85" t="s">
        <v>26</v>
      </c>
      <c r="B20" s="53" t="s">
        <v>373</v>
      </c>
      <c r="C20" s="53" t="s">
        <v>468</v>
      </c>
      <c r="D20" s="78">
        <v>5222100</v>
      </c>
      <c r="E20" s="332">
        <v>21345</v>
      </c>
      <c r="F20" s="329">
        <v>19185</v>
      </c>
      <c r="G20" s="329">
        <f t="shared" si="0"/>
        <v>89.8805340829234</v>
      </c>
    </row>
    <row r="21" spans="1:7" ht="15.75" hidden="1">
      <c r="A21" s="84" t="s">
        <v>667</v>
      </c>
      <c r="B21" s="53" t="s">
        <v>373</v>
      </c>
      <c r="C21" s="53" t="s">
        <v>468</v>
      </c>
      <c r="D21" s="78">
        <v>5222706</v>
      </c>
      <c r="E21" s="436"/>
      <c r="F21" s="329">
        <v>0</v>
      </c>
      <c r="G21" s="329">
        <v>0</v>
      </c>
    </row>
    <row r="22" spans="1:7" ht="15.75">
      <c r="A22" s="80" t="s">
        <v>328</v>
      </c>
      <c r="B22" s="52" t="s">
        <v>373</v>
      </c>
      <c r="C22" s="52" t="s">
        <v>469</v>
      </c>
      <c r="D22" s="81"/>
      <c r="E22" s="333">
        <f aca="true" t="shared" si="1" ref="E22:F24">SUM(E23)</f>
        <v>49596.4</v>
      </c>
      <c r="F22" s="333">
        <f t="shared" si="1"/>
        <v>49533.4</v>
      </c>
      <c r="G22" s="333">
        <f t="shared" si="0"/>
        <v>99.87297465138599</v>
      </c>
    </row>
    <row r="23" spans="1:7" ht="15.75">
      <c r="A23" s="85" t="s">
        <v>634</v>
      </c>
      <c r="B23" s="53" t="s">
        <v>373</v>
      </c>
      <c r="C23" s="53" t="s">
        <v>469</v>
      </c>
      <c r="D23" s="78">
        <v>5220000</v>
      </c>
      <c r="E23" s="329">
        <f t="shared" si="1"/>
        <v>49596.4</v>
      </c>
      <c r="F23" s="329">
        <f t="shared" si="1"/>
        <v>49533.4</v>
      </c>
      <c r="G23" s="329">
        <f t="shared" si="0"/>
        <v>99.87297465138599</v>
      </c>
    </row>
    <row r="24" spans="1:7" ht="30">
      <c r="A24" s="85" t="s">
        <v>814</v>
      </c>
      <c r="B24" s="53" t="s">
        <v>373</v>
      </c>
      <c r="C24" s="53" t="s">
        <v>469</v>
      </c>
      <c r="D24" s="78">
        <v>5226100</v>
      </c>
      <c r="E24" s="329">
        <f t="shared" si="1"/>
        <v>49596.4</v>
      </c>
      <c r="F24" s="329">
        <f t="shared" si="1"/>
        <v>49533.4</v>
      </c>
      <c r="G24" s="329">
        <f t="shared" si="0"/>
        <v>99.87297465138599</v>
      </c>
    </row>
    <row r="25" spans="1:7" ht="15.75">
      <c r="A25" s="85" t="s">
        <v>817</v>
      </c>
      <c r="B25" s="53" t="s">
        <v>373</v>
      </c>
      <c r="C25" s="53" t="s">
        <v>469</v>
      </c>
      <c r="D25" s="78">
        <v>5226105</v>
      </c>
      <c r="E25" s="332">
        <v>49596.4</v>
      </c>
      <c r="F25" s="329">
        <v>49533.4</v>
      </c>
      <c r="G25" s="329">
        <f t="shared" si="0"/>
        <v>99.87297465138599</v>
      </c>
    </row>
    <row r="26" spans="1:7" ht="15.75">
      <c r="A26" s="80" t="s">
        <v>549</v>
      </c>
      <c r="B26" s="52" t="s">
        <v>378</v>
      </c>
      <c r="C26" s="52"/>
      <c r="D26" s="81"/>
      <c r="E26" s="331">
        <f>SUM(E27+E33+E41+E44)</f>
        <v>158359.7</v>
      </c>
      <c r="F26" s="331">
        <f>SUM(F27+F33+F41+F44)</f>
        <v>38555</v>
      </c>
      <c r="G26" s="333">
        <f t="shared" si="0"/>
        <v>24.34647198750692</v>
      </c>
    </row>
    <row r="27" spans="1:7" ht="15.75">
      <c r="A27" s="80" t="s">
        <v>332</v>
      </c>
      <c r="B27" s="52" t="s">
        <v>378</v>
      </c>
      <c r="C27" s="52" t="s">
        <v>466</v>
      </c>
      <c r="D27" s="81"/>
      <c r="E27" s="331">
        <f>SUM(E28)</f>
        <v>141675.7</v>
      </c>
      <c r="F27" s="331">
        <f>SUM(F28)</f>
        <v>24885.4</v>
      </c>
      <c r="G27" s="333">
        <f t="shared" si="0"/>
        <v>17.56504467597478</v>
      </c>
    </row>
    <row r="28" spans="1:7" ht="15.75">
      <c r="A28" s="85" t="s">
        <v>634</v>
      </c>
      <c r="B28" s="53" t="s">
        <v>378</v>
      </c>
      <c r="C28" s="53" t="s">
        <v>466</v>
      </c>
      <c r="D28" s="81"/>
      <c r="E28" s="329">
        <f>SUM(E30+E29)</f>
        <v>141675.7</v>
      </c>
      <c r="F28" s="329">
        <f>SUM(F30+F29)</f>
        <v>24885.4</v>
      </c>
      <c r="G28" s="329">
        <f t="shared" si="0"/>
        <v>17.56504467597478</v>
      </c>
    </row>
    <row r="29" spans="1:7" ht="31.5" customHeight="1">
      <c r="A29" s="87" t="s">
        <v>679</v>
      </c>
      <c r="B29" s="53" t="s">
        <v>378</v>
      </c>
      <c r="C29" s="53" t="s">
        <v>466</v>
      </c>
      <c r="D29" s="78">
        <v>5224400</v>
      </c>
      <c r="E29" s="329">
        <v>93290.9</v>
      </c>
      <c r="F29" s="436">
        <v>19411.2</v>
      </c>
      <c r="G29" s="329">
        <f t="shared" si="0"/>
        <v>20.807174118804728</v>
      </c>
    </row>
    <row r="30" spans="1:7" ht="15.75">
      <c r="A30" s="85" t="s">
        <v>27</v>
      </c>
      <c r="B30" s="53" t="s">
        <v>378</v>
      </c>
      <c r="C30" s="53" t="s">
        <v>466</v>
      </c>
      <c r="D30" s="78">
        <v>5225600</v>
      </c>
      <c r="E30" s="332">
        <f>SUM(E31+E32)</f>
        <v>48384.8</v>
      </c>
      <c r="F30" s="436">
        <f>SUM(F31:F32)</f>
        <v>5474.2</v>
      </c>
      <c r="G30" s="329">
        <f t="shared" si="0"/>
        <v>11.313883699012912</v>
      </c>
    </row>
    <row r="31" spans="1:7" ht="15.75">
      <c r="A31" s="85" t="s">
        <v>678</v>
      </c>
      <c r="B31" s="53" t="s">
        <v>378</v>
      </c>
      <c r="C31" s="53" t="s">
        <v>466</v>
      </c>
      <c r="D31" s="78">
        <v>5225603</v>
      </c>
      <c r="E31" s="332">
        <v>27084.8</v>
      </c>
      <c r="F31" s="436">
        <v>292.8</v>
      </c>
      <c r="G31" s="329">
        <f t="shared" si="0"/>
        <v>1.0810491493383743</v>
      </c>
    </row>
    <row r="32" spans="1:7" ht="30">
      <c r="A32" s="85" t="s">
        <v>677</v>
      </c>
      <c r="B32" s="53" t="s">
        <v>378</v>
      </c>
      <c r="C32" s="53" t="s">
        <v>466</v>
      </c>
      <c r="D32" s="78">
        <v>5225602</v>
      </c>
      <c r="E32" s="329">
        <v>21300</v>
      </c>
      <c r="F32" s="556">
        <v>5181.4</v>
      </c>
      <c r="G32" s="335">
        <f t="shared" si="0"/>
        <v>24.32582159624413</v>
      </c>
    </row>
    <row r="33" spans="1:7" ht="15.75">
      <c r="A33" s="80" t="s">
        <v>341</v>
      </c>
      <c r="B33" s="52" t="s">
        <v>378</v>
      </c>
      <c r="C33" s="52" t="s">
        <v>468</v>
      </c>
      <c r="D33" s="81"/>
      <c r="E33" s="331">
        <f>SUM(E34)</f>
        <v>10481.8</v>
      </c>
      <c r="F33" s="45">
        <f>SUM(F34)</f>
        <v>7698.9</v>
      </c>
      <c r="G33" s="437">
        <f t="shared" si="0"/>
        <v>73.45017077219562</v>
      </c>
    </row>
    <row r="34" spans="1:7" ht="15.75">
      <c r="A34" s="85" t="s">
        <v>634</v>
      </c>
      <c r="B34" s="53" t="s">
        <v>378</v>
      </c>
      <c r="C34" s="53" t="s">
        <v>468</v>
      </c>
      <c r="D34" s="78">
        <v>5220000</v>
      </c>
      <c r="E34" s="329">
        <f>SUM(E35+E39+E38)</f>
        <v>10481.8</v>
      </c>
      <c r="F34" s="436">
        <f>SUM(F35+F39)</f>
        <v>7698.9</v>
      </c>
      <c r="G34" s="335">
        <f t="shared" si="0"/>
        <v>73.45017077219562</v>
      </c>
    </row>
    <row r="35" spans="1:7" ht="15.75">
      <c r="A35" s="85" t="s">
        <v>27</v>
      </c>
      <c r="B35" s="53" t="s">
        <v>378</v>
      </c>
      <c r="C35" s="53" t="s">
        <v>468</v>
      </c>
      <c r="D35" s="78">
        <v>5225600</v>
      </c>
      <c r="E35" s="329">
        <f>SUM(E36:E37)</f>
        <v>7720.8</v>
      </c>
      <c r="F35" s="436">
        <f>SUM(F36:F37)</f>
        <v>7698.9</v>
      </c>
      <c r="G35" s="335">
        <f t="shared" si="0"/>
        <v>99.71635063723966</v>
      </c>
    </row>
    <row r="36" spans="1:7" ht="30">
      <c r="A36" s="85" t="s">
        <v>677</v>
      </c>
      <c r="B36" s="53" t="s">
        <v>378</v>
      </c>
      <c r="C36" s="53" t="s">
        <v>468</v>
      </c>
      <c r="D36" s="78">
        <v>5225602</v>
      </c>
      <c r="E36" s="332">
        <v>6260.8</v>
      </c>
      <c r="F36" s="436">
        <v>6238.9</v>
      </c>
      <c r="G36" s="329">
        <f t="shared" si="0"/>
        <v>99.65020444671607</v>
      </c>
    </row>
    <row r="37" spans="1:7" ht="15.75">
      <c r="A37" s="85" t="s">
        <v>28</v>
      </c>
      <c r="B37" s="53" t="s">
        <v>378</v>
      </c>
      <c r="C37" s="53" t="s">
        <v>468</v>
      </c>
      <c r="D37" s="78">
        <v>5225601</v>
      </c>
      <c r="E37" s="332">
        <v>1460</v>
      </c>
      <c r="F37" s="436">
        <v>1460</v>
      </c>
      <c r="G37" s="329">
        <f t="shared" si="0"/>
        <v>100</v>
      </c>
    </row>
    <row r="38" spans="1:7" ht="15.75">
      <c r="A38" s="85" t="s">
        <v>678</v>
      </c>
      <c r="B38" s="53" t="s">
        <v>378</v>
      </c>
      <c r="C38" s="53" t="s">
        <v>468</v>
      </c>
      <c r="D38" s="78">
        <v>5225603</v>
      </c>
      <c r="E38" s="332">
        <v>2741.2</v>
      </c>
      <c r="F38" s="436"/>
      <c r="G38" s="329"/>
    </row>
    <row r="39" spans="1:7" ht="30">
      <c r="A39" s="86" t="s">
        <v>686</v>
      </c>
      <c r="B39" s="53" t="s">
        <v>378</v>
      </c>
      <c r="C39" s="53" t="s">
        <v>468</v>
      </c>
      <c r="D39" s="78">
        <v>5222600</v>
      </c>
      <c r="E39" s="329">
        <f>SUM(E40)</f>
        <v>19.8</v>
      </c>
      <c r="F39" s="436">
        <f>SUM(F40)</f>
        <v>0</v>
      </c>
      <c r="G39" s="335">
        <f t="shared" si="0"/>
        <v>0</v>
      </c>
    </row>
    <row r="40" spans="1:7" ht="30">
      <c r="A40" s="84" t="s">
        <v>688</v>
      </c>
      <c r="B40" s="53" t="s">
        <v>378</v>
      </c>
      <c r="C40" s="53" t="s">
        <v>468</v>
      </c>
      <c r="D40" s="78">
        <v>5222601</v>
      </c>
      <c r="E40" s="332">
        <v>19.8</v>
      </c>
      <c r="F40" s="556"/>
      <c r="G40" s="335">
        <f t="shared" si="0"/>
        <v>0</v>
      </c>
    </row>
    <row r="41" spans="1:7" ht="15.75">
      <c r="A41" s="80" t="s">
        <v>359</v>
      </c>
      <c r="B41" s="52" t="s">
        <v>378</v>
      </c>
      <c r="C41" s="52" t="s">
        <v>378</v>
      </c>
      <c r="D41" s="81"/>
      <c r="E41" s="331">
        <f>SUM(E42)</f>
        <v>6202.2</v>
      </c>
      <c r="F41" s="45">
        <f>SUM(F42)</f>
        <v>5970.7</v>
      </c>
      <c r="G41" s="437">
        <f t="shared" si="0"/>
        <v>96.26745348424753</v>
      </c>
    </row>
    <row r="42" spans="1:7" ht="45">
      <c r="A42" s="85" t="s">
        <v>29</v>
      </c>
      <c r="B42" s="53" t="s">
        <v>378</v>
      </c>
      <c r="C42" s="53" t="s">
        <v>378</v>
      </c>
      <c r="D42" s="78">
        <v>4320200</v>
      </c>
      <c r="E42" s="332">
        <f>SUM(E43)</f>
        <v>6202.2</v>
      </c>
      <c r="F42" s="46">
        <f>SUM(F43)</f>
        <v>5970.7</v>
      </c>
      <c r="G42" s="329">
        <f t="shared" si="0"/>
        <v>96.26745348424753</v>
      </c>
    </row>
    <row r="43" spans="1:7" ht="29.25" customHeight="1">
      <c r="A43" s="85" t="s">
        <v>30</v>
      </c>
      <c r="B43" s="53" t="s">
        <v>378</v>
      </c>
      <c r="C43" s="53" t="s">
        <v>378</v>
      </c>
      <c r="D43" s="78">
        <v>4320200</v>
      </c>
      <c r="E43" s="332">
        <v>6202.2</v>
      </c>
      <c r="F43" s="436">
        <v>5970.7</v>
      </c>
      <c r="G43" s="329">
        <f t="shared" si="0"/>
        <v>96.26745348424753</v>
      </c>
    </row>
    <row r="44" spans="1:7" ht="15.75" hidden="1">
      <c r="A44" s="80" t="s">
        <v>550</v>
      </c>
      <c r="B44" s="52" t="s">
        <v>378</v>
      </c>
      <c r="C44" s="52" t="s">
        <v>372</v>
      </c>
      <c r="D44" s="81"/>
      <c r="E44" s="334"/>
      <c r="F44" s="436"/>
      <c r="G44" s="329" t="e">
        <f t="shared" si="0"/>
        <v>#DIV/0!</v>
      </c>
    </row>
    <row r="45" spans="1:7" ht="15.75" hidden="1">
      <c r="A45" s="85" t="s">
        <v>634</v>
      </c>
      <c r="B45" s="53" t="s">
        <v>378</v>
      </c>
      <c r="C45" s="53" t="s">
        <v>372</v>
      </c>
      <c r="D45" s="78">
        <v>5220000</v>
      </c>
      <c r="E45" s="334"/>
      <c r="F45" s="436"/>
      <c r="G45" s="329" t="e">
        <f t="shared" si="0"/>
        <v>#DIV/0!</v>
      </c>
    </row>
    <row r="46" spans="1:7" ht="15.75" hidden="1">
      <c r="A46" s="85" t="s">
        <v>27</v>
      </c>
      <c r="B46" s="53" t="s">
        <v>378</v>
      </c>
      <c r="C46" s="53" t="s">
        <v>372</v>
      </c>
      <c r="D46" s="78">
        <v>5225600</v>
      </c>
      <c r="E46" s="334"/>
      <c r="F46" s="436"/>
      <c r="G46" s="329" t="e">
        <f t="shared" si="0"/>
        <v>#DIV/0!</v>
      </c>
    </row>
    <row r="47" spans="1:7" ht="15.75" hidden="1">
      <c r="A47" s="85" t="s">
        <v>28</v>
      </c>
      <c r="B47" s="53" t="s">
        <v>378</v>
      </c>
      <c r="C47" s="53" t="s">
        <v>372</v>
      </c>
      <c r="D47" s="78">
        <v>5225601</v>
      </c>
      <c r="E47" s="334"/>
      <c r="F47" s="436"/>
      <c r="G47" s="329" t="e">
        <f t="shared" si="0"/>
        <v>#DIV/0!</v>
      </c>
    </row>
    <row r="48" spans="1:7" ht="15.75">
      <c r="A48" s="80" t="s">
        <v>551</v>
      </c>
      <c r="B48" s="52" t="s">
        <v>377</v>
      </c>
      <c r="C48" s="52"/>
      <c r="D48" s="81"/>
      <c r="E48" s="331">
        <f>SUM(E49)</f>
        <v>146476.40000000002</v>
      </c>
      <c r="F48" s="45">
        <f>SUM(F49)</f>
        <v>57781.200000000004</v>
      </c>
      <c r="G48" s="333">
        <f t="shared" si="0"/>
        <v>39.447446824198295</v>
      </c>
    </row>
    <row r="49" spans="1:7" ht="15.75">
      <c r="A49" s="80" t="s">
        <v>364</v>
      </c>
      <c r="B49" s="52" t="s">
        <v>377</v>
      </c>
      <c r="C49" s="52" t="s">
        <v>466</v>
      </c>
      <c r="D49" s="81"/>
      <c r="E49" s="331">
        <f>SUM(E50+E54)</f>
        <v>146476.40000000002</v>
      </c>
      <c r="F49" s="45">
        <f>SUM(F50+F54)</f>
        <v>57781.200000000004</v>
      </c>
      <c r="G49" s="333">
        <f t="shared" si="0"/>
        <v>39.447446824198295</v>
      </c>
    </row>
    <row r="50" spans="1:7" ht="15.75">
      <c r="A50" s="85" t="s">
        <v>634</v>
      </c>
      <c r="B50" s="53" t="s">
        <v>377</v>
      </c>
      <c r="C50" s="53" t="s">
        <v>466</v>
      </c>
      <c r="D50" s="78">
        <v>5220000</v>
      </c>
      <c r="E50" s="332">
        <f>SUM(E51)</f>
        <v>89547.6</v>
      </c>
      <c r="F50" s="46">
        <f>SUM(F51)</f>
        <v>852.4</v>
      </c>
      <c r="G50" s="329">
        <f t="shared" si="0"/>
        <v>0.9518959748781652</v>
      </c>
    </row>
    <row r="51" spans="1:7" ht="15.75">
      <c r="A51" s="85" t="s">
        <v>684</v>
      </c>
      <c r="B51" s="53" t="s">
        <v>377</v>
      </c>
      <c r="C51" s="53" t="s">
        <v>466</v>
      </c>
      <c r="D51" s="78">
        <v>5222800</v>
      </c>
      <c r="E51" s="332">
        <f>SUM(E52:E53)</f>
        <v>89547.6</v>
      </c>
      <c r="F51" s="46">
        <f>SUM(F52:F53)</f>
        <v>852.4</v>
      </c>
      <c r="G51" s="329">
        <f t="shared" si="0"/>
        <v>0.9518959748781652</v>
      </c>
    </row>
    <row r="52" spans="1:7" ht="15.75">
      <c r="A52" s="85" t="s">
        <v>833</v>
      </c>
      <c r="B52" s="53" t="s">
        <v>377</v>
      </c>
      <c r="C52" s="53" t="s">
        <v>466</v>
      </c>
      <c r="D52" s="78">
        <v>5222806</v>
      </c>
      <c r="E52" s="332">
        <v>1877.6</v>
      </c>
      <c r="F52" s="436">
        <v>852.4</v>
      </c>
      <c r="G52" s="329">
        <f t="shared" si="0"/>
        <v>45.398380911802306</v>
      </c>
    </row>
    <row r="53" spans="1:7" ht="17.25" customHeight="1">
      <c r="A53" s="85" t="s">
        <v>835</v>
      </c>
      <c r="B53" s="53" t="s">
        <v>377</v>
      </c>
      <c r="C53" s="53" t="s">
        <v>466</v>
      </c>
      <c r="D53" s="78">
        <v>5222811</v>
      </c>
      <c r="E53" s="332">
        <v>87670</v>
      </c>
      <c r="F53" s="436">
        <v>0</v>
      </c>
      <c r="G53" s="329">
        <f t="shared" si="0"/>
        <v>0</v>
      </c>
    </row>
    <row r="54" spans="1:7" ht="30">
      <c r="A54" s="86" t="s">
        <v>686</v>
      </c>
      <c r="B54" s="53" t="s">
        <v>377</v>
      </c>
      <c r="C54" s="53" t="s">
        <v>466</v>
      </c>
      <c r="D54" s="78">
        <v>5222600</v>
      </c>
      <c r="E54" s="329">
        <f>SUM(E55)</f>
        <v>56928.8</v>
      </c>
      <c r="F54" s="329">
        <f>SUM(F55)</f>
        <v>56928.8</v>
      </c>
      <c r="G54" s="329">
        <f t="shared" si="0"/>
        <v>100</v>
      </c>
    </row>
    <row r="55" spans="1:7" ht="31.5">
      <c r="A55" s="88" t="s">
        <v>699</v>
      </c>
      <c r="B55" s="53" t="s">
        <v>377</v>
      </c>
      <c r="C55" s="53" t="s">
        <v>466</v>
      </c>
      <c r="D55" s="78">
        <v>5222603</v>
      </c>
      <c r="E55" s="329">
        <v>56928.8</v>
      </c>
      <c r="F55" s="329">
        <v>56928.8</v>
      </c>
      <c r="G55" s="329">
        <f t="shared" si="0"/>
        <v>100</v>
      </c>
    </row>
    <row r="56" spans="1:7" ht="15.75">
      <c r="A56" s="80" t="s">
        <v>552</v>
      </c>
      <c r="B56" s="52" t="s">
        <v>372</v>
      </c>
      <c r="C56" s="52"/>
      <c r="D56" s="81"/>
      <c r="E56" s="331">
        <f aca="true" t="shared" si="2" ref="E56:F59">SUM(E57)</f>
        <v>84353</v>
      </c>
      <c r="F56" s="331">
        <f t="shared" si="2"/>
        <v>14483.9</v>
      </c>
      <c r="G56" s="333">
        <f t="shared" si="0"/>
        <v>17.170580773653576</v>
      </c>
    </row>
    <row r="57" spans="1:7" ht="15.75">
      <c r="A57" s="80" t="s">
        <v>442</v>
      </c>
      <c r="B57" s="52" t="s">
        <v>372</v>
      </c>
      <c r="C57" s="52" t="s">
        <v>372</v>
      </c>
      <c r="D57" s="81"/>
      <c r="E57" s="331">
        <f t="shared" si="2"/>
        <v>84353</v>
      </c>
      <c r="F57" s="331">
        <f t="shared" si="2"/>
        <v>14483.9</v>
      </c>
      <c r="G57" s="333">
        <f t="shared" si="0"/>
        <v>17.170580773653576</v>
      </c>
    </row>
    <row r="58" spans="1:7" ht="15.75">
      <c r="A58" s="85" t="s">
        <v>634</v>
      </c>
      <c r="B58" s="53" t="s">
        <v>372</v>
      </c>
      <c r="C58" s="53" t="s">
        <v>372</v>
      </c>
      <c r="D58" s="78">
        <v>5220000</v>
      </c>
      <c r="E58" s="332">
        <f t="shared" si="2"/>
        <v>84353</v>
      </c>
      <c r="F58" s="332">
        <f t="shared" si="2"/>
        <v>14483.9</v>
      </c>
      <c r="G58" s="329">
        <f t="shared" si="0"/>
        <v>17.170580773653576</v>
      </c>
    </row>
    <row r="59" spans="1:7" ht="15.75">
      <c r="A59" s="85" t="s">
        <v>720</v>
      </c>
      <c r="B59" s="53" t="s">
        <v>372</v>
      </c>
      <c r="C59" s="53" t="s">
        <v>372</v>
      </c>
      <c r="D59" s="78">
        <v>5225800</v>
      </c>
      <c r="E59" s="332">
        <f t="shared" si="2"/>
        <v>84353</v>
      </c>
      <c r="F59" s="332">
        <f t="shared" si="2"/>
        <v>14483.9</v>
      </c>
      <c r="G59" s="329">
        <f t="shared" si="0"/>
        <v>17.170580773653576</v>
      </c>
    </row>
    <row r="60" spans="1:7" ht="18" customHeight="1">
      <c r="A60" s="85" t="s">
        <v>838</v>
      </c>
      <c r="B60" s="53" t="s">
        <v>372</v>
      </c>
      <c r="C60" s="53" t="s">
        <v>372</v>
      </c>
      <c r="D60" s="78">
        <v>5225804</v>
      </c>
      <c r="E60" s="332">
        <v>84353</v>
      </c>
      <c r="F60" s="329">
        <v>14483.9</v>
      </c>
      <c r="G60" s="329">
        <f t="shared" si="0"/>
        <v>17.170580773653576</v>
      </c>
    </row>
    <row r="61" spans="1:7" ht="15.75">
      <c r="A61" s="80" t="s">
        <v>502</v>
      </c>
      <c r="B61" s="52" t="s">
        <v>114</v>
      </c>
      <c r="C61" s="52" t="s">
        <v>469</v>
      </c>
      <c r="D61" s="81"/>
      <c r="E61" s="333">
        <f>SUM(E62)</f>
        <v>459.9</v>
      </c>
      <c r="F61" s="333">
        <f>SUM(F62)</f>
        <v>459.9</v>
      </c>
      <c r="G61" s="329">
        <f t="shared" si="0"/>
        <v>100</v>
      </c>
    </row>
    <row r="62" spans="1:7" ht="18" customHeight="1">
      <c r="A62" s="84" t="s">
        <v>31</v>
      </c>
      <c r="B62" s="53" t="s">
        <v>114</v>
      </c>
      <c r="C62" s="53" t="s">
        <v>469</v>
      </c>
      <c r="D62" s="78">
        <v>1040200</v>
      </c>
      <c r="E62" s="332">
        <v>459.9</v>
      </c>
      <c r="F62" s="329">
        <v>459.9</v>
      </c>
      <c r="G62" s="329">
        <f t="shared" si="0"/>
        <v>100</v>
      </c>
    </row>
    <row r="63" spans="1:7" ht="15.75">
      <c r="A63" s="80" t="s">
        <v>558</v>
      </c>
      <c r="B63" s="52">
        <v>11</v>
      </c>
      <c r="C63" s="52"/>
      <c r="D63" s="81"/>
      <c r="E63" s="331">
        <f aca="true" t="shared" si="3" ref="E63:F65">SUM(E64)</f>
        <v>15366</v>
      </c>
      <c r="F63" s="331">
        <f t="shared" si="3"/>
        <v>1566.9</v>
      </c>
      <c r="G63" s="333">
        <f t="shared" si="0"/>
        <v>10.197188598203827</v>
      </c>
    </row>
    <row r="64" spans="1:7" ht="15.75">
      <c r="A64" s="80" t="s">
        <v>412</v>
      </c>
      <c r="B64" s="52">
        <v>11</v>
      </c>
      <c r="C64" s="52" t="s">
        <v>468</v>
      </c>
      <c r="D64" s="81"/>
      <c r="E64" s="331">
        <f t="shared" si="3"/>
        <v>15366</v>
      </c>
      <c r="F64" s="331">
        <f t="shared" si="3"/>
        <v>1566.9</v>
      </c>
      <c r="G64" s="333">
        <f t="shared" si="0"/>
        <v>10.197188598203827</v>
      </c>
    </row>
    <row r="65" spans="1:7" ht="15.75">
      <c r="A65" s="85" t="s">
        <v>634</v>
      </c>
      <c r="B65" s="53">
        <v>11</v>
      </c>
      <c r="C65" s="53" t="s">
        <v>468</v>
      </c>
      <c r="D65" s="78">
        <v>5220000</v>
      </c>
      <c r="E65" s="332">
        <f t="shared" si="3"/>
        <v>15366</v>
      </c>
      <c r="F65" s="332">
        <f t="shared" si="3"/>
        <v>1566.9</v>
      </c>
      <c r="G65" s="329">
        <f t="shared" si="0"/>
        <v>10.197188598203827</v>
      </c>
    </row>
    <row r="66" spans="1:7" ht="30">
      <c r="A66" s="85" t="s">
        <v>741</v>
      </c>
      <c r="B66" s="53">
        <v>11</v>
      </c>
      <c r="C66" s="53" t="s">
        <v>468</v>
      </c>
      <c r="D66" s="78">
        <v>5223500</v>
      </c>
      <c r="E66" s="332">
        <v>15366</v>
      </c>
      <c r="F66" s="329">
        <v>1566.9</v>
      </c>
      <c r="G66" s="329">
        <f t="shared" si="0"/>
        <v>10.197188598203827</v>
      </c>
    </row>
    <row r="67" spans="1:5" ht="10.5" customHeight="1">
      <c r="A67" s="55"/>
      <c r="B67" s="55"/>
      <c r="C67" s="55"/>
      <c r="D67" s="55"/>
      <c r="E67" s="55"/>
    </row>
    <row r="68" spans="1:5" ht="12.75">
      <c r="A68" s="56"/>
      <c r="B68" s="56"/>
      <c r="C68" s="56"/>
      <c r="D68" s="56"/>
      <c r="E68" s="56"/>
    </row>
    <row r="69" spans="1:5" ht="12.75">
      <c r="A69" s="56"/>
      <c r="B69" s="56"/>
      <c r="C69" s="56"/>
      <c r="D69" s="56"/>
      <c r="E69" s="56"/>
    </row>
    <row r="70" spans="1:5" ht="12.75">
      <c r="A70" s="56"/>
      <c r="B70" s="56"/>
      <c r="C70" s="56"/>
      <c r="D70" s="56"/>
      <c r="E70" s="56"/>
    </row>
    <row r="71" spans="1:5" ht="12.75">
      <c r="A71" s="56"/>
      <c r="B71" s="56"/>
      <c r="C71" s="56"/>
      <c r="D71" s="56"/>
      <c r="E71" s="56"/>
    </row>
    <row r="72" spans="1:5" ht="12.75">
      <c r="A72" s="56"/>
      <c r="B72" s="56"/>
      <c r="C72" s="56"/>
      <c r="D72" s="56"/>
      <c r="E72" s="56"/>
    </row>
    <row r="73" spans="1:5" ht="12.75">
      <c r="A73" s="56"/>
      <c r="B73" s="56"/>
      <c r="C73" s="56"/>
      <c r="D73" s="56"/>
      <c r="E73" s="56"/>
    </row>
    <row r="74" spans="1:5" ht="12.75">
      <c r="A74" s="56"/>
      <c r="B74" s="56"/>
      <c r="C74" s="56"/>
      <c r="D74" s="56"/>
      <c r="E74" s="56"/>
    </row>
    <row r="75" spans="1:5" ht="12.75">
      <c r="A75" s="56"/>
      <c r="B75" s="56"/>
      <c r="C75" s="56"/>
      <c r="D75" s="56"/>
      <c r="E75" s="56"/>
    </row>
    <row r="76" spans="1:5" ht="12.75">
      <c r="A76" s="56"/>
      <c r="B76" s="56"/>
      <c r="C76" s="56"/>
      <c r="D76" s="56"/>
      <c r="E76" s="56"/>
    </row>
    <row r="77" spans="1:5" ht="12.75">
      <c r="A77" s="56"/>
      <c r="B77" s="56"/>
      <c r="C77" s="56"/>
      <c r="D77" s="56"/>
      <c r="E77" s="56"/>
    </row>
    <row r="78" spans="1:5" ht="12.75">
      <c r="A78" s="56"/>
      <c r="B78" s="56"/>
      <c r="C78" s="56"/>
      <c r="D78" s="56"/>
      <c r="E78" s="56"/>
    </row>
    <row r="79" spans="1:5" ht="12.75">
      <c r="A79" s="56"/>
      <c r="B79" s="56"/>
      <c r="C79" s="56"/>
      <c r="D79" s="56"/>
      <c r="E79" s="56"/>
    </row>
    <row r="80" spans="1:5" ht="12.75">
      <c r="A80" s="56"/>
      <c r="B80" s="56"/>
      <c r="C80" s="56"/>
      <c r="D80" s="56"/>
      <c r="E80" s="56"/>
    </row>
    <row r="81" spans="1:5" ht="12.75">
      <c r="A81" s="56"/>
      <c r="B81" s="56"/>
      <c r="C81" s="56"/>
      <c r="D81" s="56"/>
      <c r="E81" s="56"/>
    </row>
    <row r="82" spans="1:5" ht="12.75">
      <c r="A82" s="56"/>
      <c r="B82" s="56"/>
      <c r="C82" s="56"/>
      <c r="D82" s="56"/>
      <c r="E82" s="56"/>
    </row>
    <row r="83" spans="1:5" ht="12.75">
      <c r="A83" s="56"/>
      <c r="B83" s="56"/>
      <c r="C83" s="56"/>
      <c r="D83" s="56"/>
      <c r="E83" s="56"/>
    </row>
    <row r="84" spans="1:5" ht="12.75">
      <c r="A84" s="56"/>
      <c r="B84" s="56"/>
      <c r="C84" s="56"/>
      <c r="D84" s="56"/>
      <c r="E84" s="56"/>
    </row>
    <row r="85" spans="1:5" ht="12.75">
      <c r="A85" s="56"/>
      <c r="B85" s="56"/>
      <c r="C85" s="56"/>
      <c r="D85" s="56"/>
      <c r="E85" s="56"/>
    </row>
    <row r="86" spans="1:5" ht="12.75">
      <c r="A86" s="56"/>
      <c r="B86" s="56"/>
      <c r="C86" s="56"/>
      <c r="D86" s="56"/>
      <c r="E86" s="56"/>
    </row>
    <row r="87" spans="1:5" ht="12.75">
      <c r="A87" s="56"/>
      <c r="B87" s="56"/>
      <c r="C87" s="56"/>
      <c r="D87" s="56"/>
      <c r="E87" s="56"/>
    </row>
    <row r="88" spans="1:5" ht="12.75">
      <c r="A88" s="56"/>
      <c r="B88" s="56"/>
      <c r="C88" s="56"/>
      <c r="D88" s="56"/>
      <c r="E88" s="56"/>
    </row>
    <row r="89" spans="1:5" ht="12.75">
      <c r="A89" s="56"/>
      <c r="B89" s="56"/>
      <c r="C89" s="56"/>
      <c r="D89" s="56"/>
      <c r="E89" s="56"/>
    </row>
    <row r="90" spans="1:5" ht="12.75">
      <c r="A90" s="56"/>
      <c r="B90" s="56"/>
      <c r="C90" s="56"/>
      <c r="D90" s="56"/>
      <c r="E90" s="56"/>
    </row>
    <row r="91" spans="1:5" ht="12.75">
      <c r="A91" s="56"/>
      <c r="B91" s="56"/>
      <c r="C91" s="56"/>
      <c r="D91" s="56"/>
      <c r="E91" s="56"/>
    </row>
    <row r="92" spans="1:5" ht="12.75">
      <c r="A92" s="56"/>
      <c r="B92" s="56"/>
      <c r="C92" s="56"/>
      <c r="D92" s="56"/>
      <c r="E92" s="56"/>
    </row>
    <row r="93" spans="1:5" ht="12.75">
      <c r="A93" s="56"/>
      <c r="B93" s="56"/>
      <c r="C93" s="56"/>
      <c r="D93" s="56"/>
      <c r="E93" s="56"/>
    </row>
    <row r="94" spans="1:5" ht="12.75">
      <c r="A94" s="56"/>
      <c r="B94" s="56"/>
      <c r="C94" s="56"/>
      <c r="D94" s="56"/>
      <c r="E94" s="56"/>
    </row>
    <row r="95" spans="1:5" ht="12.75">
      <c r="A95" s="56"/>
      <c r="B95" s="56"/>
      <c r="C95" s="56"/>
      <c r="D95" s="56"/>
      <c r="E95" s="56"/>
    </row>
    <row r="96" spans="1:5" ht="12.75">
      <c r="A96" s="56"/>
      <c r="B96" s="56"/>
      <c r="C96" s="56"/>
      <c r="D96" s="56"/>
      <c r="E96" s="56"/>
    </row>
    <row r="97" spans="1:5" ht="12.75">
      <c r="A97" s="56"/>
      <c r="B97" s="56"/>
      <c r="C97" s="56"/>
      <c r="D97" s="56"/>
      <c r="E97" s="56"/>
    </row>
    <row r="98" spans="1:5" ht="12.75">
      <c r="A98" s="56"/>
      <c r="B98" s="56"/>
      <c r="C98" s="56"/>
      <c r="D98" s="56"/>
      <c r="E98" s="56"/>
    </row>
    <row r="99" spans="1:5" ht="12.75">
      <c r="A99" s="56"/>
      <c r="B99" s="56"/>
      <c r="C99" s="56"/>
      <c r="D99" s="56"/>
      <c r="E99" s="56"/>
    </row>
    <row r="100" spans="1:5" ht="12.75">
      <c r="A100" s="56"/>
      <c r="B100" s="56"/>
      <c r="C100" s="56"/>
      <c r="D100" s="56"/>
      <c r="E100" s="56"/>
    </row>
    <row r="101" spans="1:5" ht="12.75">
      <c r="A101" s="56"/>
      <c r="B101" s="56"/>
      <c r="C101" s="56"/>
      <c r="D101" s="56"/>
      <c r="E101" s="56"/>
    </row>
    <row r="102" spans="1:5" ht="12.75">
      <c r="A102" s="56"/>
      <c r="B102" s="56"/>
      <c r="C102" s="56"/>
      <c r="D102" s="56"/>
      <c r="E102" s="56"/>
    </row>
    <row r="103" spans="1:5" ht="12.75">
      <c r="A103" s="56"/>
      <c r="B103" s="56"/>
      <c r="C103" s="56"/>
      <c r="D103" s="56"/>
      <c r="E103" s="56"/>
    </row>
    <row r="104" spans="1:5" ht="12.75">
      <c r="A104" s="56"/>
      <c r="B104" s="56"/>
      <c r="C104" s="56"/>
      <c r="D104" s="56"/>
      <c r="E104" s="56"/>
    </row>
    <row r="105" spans="1:5" ht="12.75">
      <c r="A105" s="56"/>
      <c r="B105" s="56"/>
      <c r="C105" s="56"/>
      <c r="D105" s="56"/>
      <c r="E105" s="56"/>
    </row>
    <row r="106" spans="1:5" ht="12.75">
      <c r="A106" s="56"/>
      <c r="B106" s="56"/>
      <c r="C106" s="56"/>
      <c r="D106" s="56"/>
      <c r="E106" s="56"/>
    </row>
    <row r="107" spans="1:5" ht="12.75">
      <c r="A107" s="56"/>
      <c r="B107" s="56"/>
      <c r="C107" s="56"/>
      <c r="D107" s="56"/>
      <c r="E107" s="56"/>
    </row>
    <row r="108" spans="1:5" ht="12.75">
      <c r="A108" s="56"/>
      <c r="B108" s="56"/>
      <c r="C108" s="56"/>
      <c r="D108" s="56"/>
      <c r="E108" s="56"/>
    </row>
    <row r="109" spans="1:5" ht="12.75">
      <c r="A109" s="56"/>
      <c r="B109" s="56"/>
      <c r="C109" s="56"/>
      <c r="D109" s="56"/>
      <c r="E109" s="56"/>
    </row>
    <row r="110" spans="1:5" ht="12.75">
      <c r="A110" s="56"/>
      <c r="B110" s="56"/>
      <c r="C110" s="56"/>
      <c r="D110" s="56"/>
      <c r="E110" s="56"/>
    </row>
    <row r="111" spans="1:5" ht="12.75">
      <c r="A111" s="56"/>
      <c r="B111" s="56"/>
      <c r="C111" s="56"/>
      <c r="D111" s="56"/>
      <c r="E111" s="56"/>
    </row>
    <row r="112" spans="1:5" ht="12.75">
      <c r="A112" s="56"/>
      <c r="B112" s="56"/>
      <c r="C112" s="56"/>
      <c r="D112" s="56"/>
      <c r="E112" s="56"/>
    </row>
    <row r="113" spans="1:5" ht="12.75">
      <c r="A113" s="56"/>
      <c r="B113" s="56"/>
      <c r="C113" s="56"/>
      <c r="D113" s="56"/>
      <c r="E113" s="56"/>
    </row>
    <row r="114" spans="1:5" ht="12.75">
      <c r="A114" s="56"/>
      <c r="B114" s="56"/>
      <c r="C114" s="56"/>
      <c r="D114" s="56"/>
      <c r="E114" s="56"/>
    </row>
    <row r="115" spans="1:5" ht="12.75">
      <c r="A115" s="56"/>
      <c r="B115" s="56"/>
      <c r="C115" s="56"/>
      <c r="D115" s="56"/>
      <c r="E115" s="56"/>
    </row>
    <row r="116" spans="1:5" ht="12.75">
      <c r="A116" s="56"/>
      <c r="B116" s="56"/>
      <c r="C116" s="56"/>
      <c r="D116" s="56"/>
      <c r="E116" s="56"/>
    </row>
    <row r="117" spans="1:5" ht="12.75">
      <c r="A117" s="56"/>
      <c r="B117" s="56"/>
      <c r="C117" s="56"/>
      <c r="D117" s="56"/>
      <c r="E117" s="56"/>
    </row>
    <row r="118" spans="1:5" ht="12.75">
      <c r="A118" s="56"/>
      <c r="B118" s="56"/>
      <c r="C118" s="56"/>
      <c r="D118" s="56"/>
      <c r="E118" s="56"/>
    </row>
    <row r="119" spans="1:5" ht="12.75">
      <c r="A119" s="56"/>
      <c r="B119" s="56"/>
      <c r="C119" s="56"/>
      <c r="D119" s="56"/>
      <c r="E119" s="56"/>
    </row>
    <row r="120" spans="1:5" ht="12.75">
      <c r="A120" s="56"/>
      <c r="B120" s="56"/>
      <c r="C120" s="56"/>
      <c r="D120" s="56"/>
      <c r="E120" s="56"/>
    </row>
    <row r="121" spans="1:5" ht="12.75">
      <c r="A121" s="56"/>
      <c r="B121" s="56"/>
      <c r="C121" s="56"/>
      <c r="D121" s="56"/>
      <c r="E121" s="56"/>
    </row>
    <row r="122" spans="1:5" ht="12.75">
      <c r="A122" s="56"/>
      <c r="B122" s="56"/>
      <c r="C122" s="56"/>
      <c r="D122" s="56"/>
      <c r="E122" s="56"/>
    </row>
    <row r="123" spans="1:5" ht="12.75">
      <c r="A123" s="56"/>
      <c r="B123" s="56"/>
      <c r="C123" s="56"/>
      <c r="D123" s="56"/>
      <c r="E123" s="56"/>
    </row>
    <row r="124" spans="1:5" ht="12.75">
      <c r="A124" s="56"/>
      <c r="B124" s="56"/>
      <c r="C124" s="56"/>
      <c r="D124" s="56"/>
      <c r="E124" s="56"/>
    </row>
    <row r="125" spans="1:5" ht="12.75">
      <c r="A125" s="56"/>
      <c r="B125" s="56"/>
      <c r="C125" s="56"/>
      <c r="D125" s="56"/>
      <c r="E125" s="56"/>
    </row>
    <row r="126" spans="1:5" ht="12.75">
      <c r="A126" s="56"/>
      <c r="B126" s="56"/>
      <c r="C126" s="56"/>
      <c r="D126" s="56"/>
      <c r="E126" s="56"/>
    </row>
    <row r="127" spans="1:5" ht="12.75">
      <c r="A127" s="56"/>
      <c r="B127" s="56"/>
      <c r="C127" s="56"/>
      <c r="D127" s="56"/>
      <c r="E127" s="56"/>
    </row>
    <row r="128" spans="1:5" ht="12.75">
      <c r="A128" s="56"/>
      <c r="B128" s="56"/>
      <c r="C128" s="56"/>
      <c r="D128" s="56"/>
      <c r="E128" s="56"/>
    </row>
    <row r="129" spans="1:5" ht="12.75">
      <c r="A129" s="56"/>
      <c r="B129" s="56"/>
      <c r="C129" s="56"/>
      <c r="D129" s="56"/>
      <c r="E129" s="56"/>
    </row>
    <row r="130" spans="1:5" ht="12.75">
      <c r="A130" s="56"/>
      <c r="B130" s="56"/>
      <c r="C130" s="56"/>
      <c r="D130" s="56"/>
      <c r="E130" s="56"/>
    </row>
    <row r="131" spans="1:5" ht="12.75">
      <c r="A131" s="56"/>
      <c r="B131" s="56"/>
      <c r="C131" s="56"/>
      <c r="D131" s="56"/>
      <c r="E131" s="56"/>
    </row>
    <row r="132" spans="1:5" ht="12.75">
      <c r="A132" s="56"/>
      <c r="B132" s="56"/>
      <c r="C132" s="56"/>
      <c r="D132" s="56"/>
      <c r="E132" s="56"/>
    </row>
    <row r="133" spans="1:5" ht="12.75">
      <c r="A133" s="56"/>
      <c r="B133" s="56"/>
      <c r="C133" s="56"/>
      <c r="D133" s="56"/>
      <c r="E133" s="56"/>
    </row>
    <row r="134" spans="1:5" ht="12.75">
      <c r="A134" s="56"/>
      <c r="B134" s="56"/>
      <c r="C134" s="56"/>
      <c r="D134" s="56"/>
      <c r="E134" s="56"/>
    </row>
    <row r="135" spans="1:5" ht="12.75">
      <c r="A135" s="56"/>
      <c r="B135" s="56"/>
      <c r="C135" s="56"/>
      <c r="D135" s="56"/>
      <c r="E135" s="56"/>
    </row>
    <row r="136" spans="1:5" ht="12.75">
      <c r="A136" s="56"/>
      <c r="B136" s="56"/>
      <c r="C136" s="56"/>
      <c r="D136" s="56"/>
      <c r="E136" s="56"/>
    </row>
    <row r="137" spans="1:5" ht="12.75">
      <c r="A137" s="56"/>
      <c r="B137" s="56"/>
      <c r="C137" s="56"/>
      <c r="D137" s="56"/>
      <c r="E137" s="56"/>
    </row>
    <row r="138" spans="1:5" ht="12.75">
      <c r="A138" s="56"/>
      <c r="B138" s="56"/>
      <c r="C138" s="56"/>
      <c r="D138" s="56"/>
      <c r="E138" s="56"/>
    </row>
    <row r="139" spans="1:5" ht="12.75">
      <c r="A139" s="56"/>
      <c r="B139" s="56"/>
      <c r="C139" s="56"/>
      <c r="D139" s="56"/>
      <c r="E139" s="56"/>
    </row>
    <row r="140" spans="1:5" ht="12.75">
      <c r="A140" s="56"/>
      <c r="B140" s="56"/>
      <c r="C140" s="56"/>
      <c r="D140" s="56"/>
      <c r="E140" s="56"/>
    </row>
    <row r="141" spans="1:5" ht="12.75">
      <c r="A141" s="56"/>
      <c r="B141" s="56"/>
      <c r="C141" s="56"/>
      <c r="D141" s="56"/>
      <c r="E141" s="56"/>
    </row>
    <row r="142" spans="1:5" ht="12.75">
      <c r="A142" s="56"/>
      <c r="B142" s="56"/>
      <c r="C142" s="56"/>
      <c r="D142" s="56"/>
      <c r="E142" s="56"/>
    </row>
    <row r="143" spans="1:5" ht="12.75">
      <c r="A143" s="56"/>
      <c r="B143" s="56"/>
      <c r="C143" s="56"/>
      <c r="D143" s="56"/>
      <c r="E143" s="56"/>
    </row>
    <row r="144" spans="1:5" ht="12.75">
      <c r="A144" s="56"/>
      <c r="B144" s="56"/>
      <c r="C144" s="56"/>
      <c r="D144" s="56"/>
      <c r="E144" s="56"/>
    </row>
    <row r="145" spans="1:5" ht="12.75">
      <c r="A145" s="56"/>
      <c r="B145" s="56"/>
      <c r="C145" s="56"/>
      <c r="D145" s="56"/>
      <c r="E145" s="56"/>
    </row>
    <row r="146" spans="1:5" ht="12.75">
      <c r="A146" s="56"/>
      <c r="B146" s="56"/>
      <c r="C146" s="56"/>
      <c r="D146" s="56"/>
      <c r="E146" s="56"/>
    </row>
    <row r="147" spans="1:5" ht="12.75">
      <c r="A147" s="56"/>
      <c r="B147" s="56"/>
      <c r="C147" s="56"/>
      <c r="D147" s="56"/>
      <c r="E147" s="56"/>
    </row>
    <row r="148" spans="1:5" ht="12.75">
      <c r="A148" s="56"/>
      <c r="B148" s="56"/>
      <c r="C148" s="56"/>
      <c r="D148" s="56"/>
      <c r="E148" s="56"/>
    </row>
    <row r="149" spans="1:5" ht="12.75">
      <c r="A149" s="56"/>
      <c r="B149" s="56"/>
      <c r="C149" s="56"/>
      <c r="D149" s="56"/>
      <c r="E149" s="56"/>
    </row>
    <row r="150" spans="1:5" ht="12.75">
      <c r="A150" s="56"/>
      <c r="B150" s="56"/>
      <c r="C150" s="56"/>
      <c r="D150" s="56"/>
      <c r="E150" s="56"/>
    </row>
    <row r="151" spans="1:5" ht="12.75">
      <c r="A151" s="56"/>
      <c r="B151" s="56"/>
      <c r="C151" s="56"/>
      <c r="D151" s="56"/>
      <c r="E151" s="56"/>
    </row>
    <row r="152" spans="1:5" ht="12.75">
      <c r="A152" s="56"/>
      <c r="B152" s="56"/>
      <c r="C152" s="56"/>
      <c r="D152" s="56"/>
      <c r="E152" s="56"/>
    </row>
    <row r="153" spans="1:5" ht="12.75">
      <c r="A153" s="56"/>
      <c r="B153" s="56"/>
      <c r="C153" s="56"/>
      <c r="D153" s="56"/>
      <c r="E153" s="56"/>
    </row>
    <row r="154" spans="1:5" ht="12.75">
      <c r="A154" s="56"/>
      <c r="B154" s="56"/>
      <c r="C154" s="56"/>
      <c r="D154" s="56"/>
      <c r="E154" s="56"/>
    </row>
    <row r="155" spans="1:5" ht="12.75">
      <c r="A155" s="56"/>
      <c r="B155" s="56"/>
      <c r="C155" s="56"/>
      <c r="D155" s="56"/>
      <c r="E155" s="56"/>
    </row>
    <row r="156" spans="1:5" ht="12.75">
      <c r="A156" s="56"/>
      <c r="B156" s="56"/>
      <c r="C156" s="56"/>
      <c r="D156" s="56"/>
      <c r="E156" s="56"/>
    </row>
    <row r="157" spans="1:5" ht="12.75">
      <c r="A157" s="56"/>
      <c r="B157" s="56"/>
      <c r="C157" s="56"/>
      <c r="D157" s="56"/>
      <c r="E157" s="56"/>
    </row>
    <row r="158" spans="1:5" ht="12.75">
      <c r="A158" s="56"/>
      <c r="B158" s="56"/>
      <c r="C158" s="56"/>
      <c r="D158" s="56"/>
      <c r="E158" s="56"/>
    </row>
    <row r="159" spans="1:5" ht="12.75">
      <c r="A159" s="56"/>
      <c r="B159" s="56"/>
      <c r="C159" s="56"/>
      <c r="D159" s="56"/>
      <c r="E159" s="56"/>
    </row>
    <row r="160" spans="1:5" ht="12.75">
      <c r="A160" s="56"/>
      <c r="B160" s="56"/>
      <c r="C160" s="56"/>
      <c r="D160" s="56"/>
      <c r="E160" s="56"/>
    </row>
    <row r="161" spans="1:5" ht="12.75">
      <c r="A161" s="56"/>
      <c r="B161" s="56"/>
      <c r="C161" s="56"/>
      <c r="D161" s="56"/>
      <c r="E161" s="56"/>
    </row>
    <row r="162" spans="1:5" ht="12.75">
      <c r="A162" s="56"/>
      <c r="B162" s="56"/>
      <c r="C162" s="56"/>
      <c r="D162" s="56"/>
      <c r="E162" s="56"/>
    </row>
    <row r="163" spans="1:5" ht="12.75">
      <c r="A163" s="56"/>
      <c r="B163" s="56"/>
      <c r="C163" s="56"/>
      <c r="D163" s="56"/>
      <c r="E163" s="56"/>
    </row>
    <row r="164" spans="1:5" ht="12.75">
      <c r="A164" s="56"/>
      <c r="B164" s="56"/>
      <c r="C164" s="56"/>
      <c r="D164" s="56"/>
      <c r="E164" s="56"/>
    </row>
    <row r="165" spans="1:5" ht="12.75">
      <c r="A165" s="56"/>
      <c r="B165" s="56"/>
      <c r="C165" s="56"/>
      <c r="D165" s="56"/>
      <c r="E165" s="56"/>
    </row>
    <row r="166" spans="1:5" ht="12.75">
      <c r="A166" s="56"/>
      <c r="B166" s="56"/>
      <c r="C166" s="56"/>
      <c r="D166" s="56"/>
      <c r="E166" s="56"/>
    </row>
    <row r="167" spans="1:5" ht="12.75">
      <c r="A167" s="56"/>
      <c r="B167" s="56"/>
      <c r="C167" s="56"/>
      <c r="D167" s="56"/>
      <c r="E167" s="56"/>
    </row>
    <row r="168" spans="1:5" ht="12.75">
      <c r="A168" s="56"/>
      <c r="B168" s="56"/>
      <c r="C168" s="56"/>
      <c r="D168" s="56"/>
      <c r="E168" s="56"/>
    </row>
    <row r="169" spans="1:5" ht="12.75">
      <c r="A169" s="56"/>
      <c r="B169" s="56"/>
      <c r="C169" s="56"/>
      <c r="D169" s="56"/>
      <c r="E169" s="56"/>
    </row>
    <row r="170" spans="1:5" ht="12.75">
      <c r="A170" s="56"/>
      <c r="B170" s="56"/>
      <c r="C170" s="56"/>
      <c r="D170" s="56"/>
      <c r="E170" s="56"/>
    </row>
    <row r="171" spans="1:5" ht="12.75">
      <c r="A171" s="56"/>
      <c r="B171" s="56"/>
      <c r="C171" s="56"/>
      <c r="D171" s="56"/>
      <c r="E171" s="56"/>
    </row>
    <row r="172" spans="1:5" ht="12.75">
      <c r="A172" s="56"/>
      <c r="B172" s="56"/>
      <c r="C172" s="56"/>
      <c r="D172" s="56"/>
      <c r="E172" s="56"/>
    </row>
    <row r="173" spans="1:5" ht="12.75">
      <c r="A173" s="56"/>
      <c r="B173" s="56"/>
      <c r="C173" s="56"/>
      <c r="D173" s="56"/>
      <c r="E173" s="56"/>
    </row>
    <row r="174" spans="1:5" ht="12.75">
      <c r="A174" s="56"/>
      <c r="B174" s="56"/>
      <c r="C174" s="56"/>
      <c r="D174" s="56"/>
      <c r="E174" s="56"/>
    </row>
    <row r="175" spans="1:5" ht="12.75">
      <c r="A175" s="56"/>
      <c r="B175" s="56"/>
      <c r="C175" s="56"/>
      <c r="D175" s="56"/>
      <c r="E175" s="56"/>
    </row>
    <row r="176" spans="1:5" ht="12.75">
      <c r="A176" s="56"/>
      <c r="B176" s="56"/>
      <c r="C176" s="56"/>
      <c r="D176" s="56"/>
      <c r="E176" s="56"/>
    </row>
    <row r="177" spans="1:5" ht="12.75">
      <c r="A177" s="56"/>
      <c r="B177" s="56"/>
      <c r="C177" s="56"/>
      <c r="D177" s="56"/>
      <c r="E177" s="56"/>
    </row>
    <row r="178" spans="1:5" ht="12.75">
      <c r="A178" s="56"/>
      <c r="B178" s="56"/>
      <c r="C178" s="56"/>
      <c r="D178" s="56"/>
      <c r="E178" s="56"/>
    </row>
    <row r="179" spans="1:5" ht="12.75">
      <c r="A179" s="56"/>
      <c r="B179" s="56"/>
      <c r="C179" s="56"/>
      <c r="D179" s="56"/>
      <c r="E179" s="56"/>
    </row>
    <row r="180" spans="1:5" ht="12.75">
      <c r="A180" s="56"/>
      <c r="B180" s="56"/>
      <c r="C180" s="56"/>
      <c r="D180" s="56"/>
      <c r="E180" s="56"/>
    </row>
    <row r="181" spans="1:5" ht="12.75">
      <c r="A181" s="56"/>
      <c r="B181" s="56"/>
      <c r="C181" s="56"/>
      <c r="D181" s="56"/>
      <c r="E181" s="56"/>
    </row>
    <row r="182" spans="1:5" ht="12.75">
      <c r="A182" s="56"/>
      <c r="B182" s="56"/>
      <c r="C182" s="56"/>
      <c r="D182" s="56"/>
      <c r="E182" s="56"/>
    </row>
    <row r="183" spans="1:5" ht="12.75">
      <c r="A183" s="56"/>
      <c r="B183" s="56"/>
      <c r="C183" s="56"/>
      <c r="D183" s="56"/>
      <c r="E183" s="56"/>
    </row>
    <row r="184" spans="1:5" ht="12.75">
      <c r="A184" s="56"/>
      <c r="B184" s="56"/>
      <c r="C184" s="56"/>
      <c r="D184" s="56"/>
      <c r="E184" s="56"/>
    </row>
    <row r="185" spans="1:5" ht="12.75">
      <c r="A185" s="56"/>
      <c r="B185" s="56"/>
      <c r="C185" s="56"/>
      <c r="D185" s="56"/>
      <c r="E185" s="56"/>
    </row>
    <row r="186" spans="1:5" ht="12.75">
      <c r="A186" s="56"/>
      <c r="B186" s="56"/>
      <c r="C186" s="56"/>
      <c r="D186" s="56"/>
      <c r="E186" s="56"/>
    </row>
    <row r="187" spans="1:5" ht="12.75">
      <c r="A187" s="56"/>
      <c r="B187" s="56"/>
      <c r="C187" s="56"/>
      <c r="D187" s="56"/>
      <c r="E187" s="56"/>
    </row>
    <row r="188" spans="1:5" ht="12.75">
      <c r="A188" s="56"/>
      <c r="B188" s="56"/>
      <c r="C188" s="56"/>
      <c r="D188" s="56"/>
      <c r="E188" s="56"/>
    </row>
    <row r="189" spans="1:5" ht="12.75">
      <c r="A189" s="56"/>
      <c r="B189" s="56"/>
      <c r="C189" s="56"/>
      <c r="D189" s="56"/>
      <c r="E189" s="56"/>
    </row>
    <row r="190" spans="1:5" ht="12.75">
      <c r="A190" s="56"/>
      <c r="B190" s="56"/>
      <c r="C190" s="56"/>
      <c r="D190" s="56"/>
      <c r="E190" s="56"/>
    </row>
    <row r="191" spans="1:5" ht="12.75">
      <c r="A191" s="56"/>
      <c r="B191" s="56"/>
      <c r="C191" s="56"/>
      <c r="D191" s="56"/>
      <c r="E191" s="56"/>
    </row>
    <row r="192" spans="1:5" ht="12.75">
      <c r="A192" s="56"/>
      <c r="B192" s="56"/>
      <c r="C192" s="56"/>
      <c r="D192" s="56"/>
      <c r="E192" s="56"/>
    </row>
    <row r="193" spans="1:5" ht="12.75">
      <c r="A193" s="56"/>
      <c r="B193" s="56"/>
      <c r="C193" s="56"/>
      <c r="D193" s="56"/>
      <c r="E193" s="56"/>
    </row>
    <row r="194" spans="1:5" ht="12.75">
      <c r="A194" s="56"/>
      <c r="B194" s="56"/>
      <c r="C194" s="56"/>
      <c r="D194" s="56"/>
      <c r="E194" s="56"/>
    </row>
    <row r="195" spans="1:5" ht="12.75">
      <c r="A195" s="56"/>
      <c r="B195" s="56"/>
      <c r="C195" s="56"/>
      <c r="D195" s="56"/>
      <c r="E195" s="56"/>
    </row>
    <row r="196" spans="1:5" ht="12.75">
      <c r="A196" s="56"/>
      <c r="B196" s="56"/>
      <c r="C196" s="56"/>
      <c r="D196" s="56"/>
      <c r="E196" s="56"/>
    </row>
    <row r="197" spans="1:5" ht="12.75">
      <c r="A197" s="56"/>
      <c r="B197" s="56"/>
      <c r="C197" s="56"/>
      <c r="D197" s="56"/>
      <c r="E197" s="56"/>
    </row>
    <row r="198" spans="1:5" ht="12.75">
      <c r="A198" s="56"/>
      <c r="B198" s="56"/>
      <c r="C198" s="56"/>
      <c r="D198" s="56"/>
      <c r="E198" s="56"/>
    </row>
    <row r="199" spans="1:5" ht="12.75">
      <c r="A199" s="56"/>
      <c r="B199" s="56"/>
      <c r="C199" s="56"/>
      <c r="D199" s="56"/>
      <c r="E199" s="56"/>
    </row>
    <row r="200" spans="1:5" ht="12.75">
      <c r="A200" s="56"/>
      <c r="B200" s="56"/>
      <c r="C200" s="56"/>
      <c r="D200" s="56"/>
      <c r="E200" s="56"/>
    </row>
    <row r="201" spans="1:5" ht="12.75">
      <c r="A201" s="56"/>
      <c r="B201" s="56"/>
      <c r="C201" s="56"/>
      <c r="D201" s="56"/>
      <c r="E201" s="56"/>
    </row>
    <row r="202" spans="1:5" ht="12.75">
      <c r="A202" s="56"/>
      <c r="B202" s="56"/>
      <c r="C202" s="56"/>
      <c r="D202" s="56"/>
      <c r="E202" s="56"/>
    </row>
    <row r="203" spans="1:5" ht="12.75">
      <c r="A203" s="56"/>
      <c r="B203" s="56"/>
      <c r="C203" s="56"/>
      <c r="D203" s="56"/>
      <c r="E203" s="56"/>
    </row>
    <row r="204" spans="1:5" ht="12.75">
      <c r="A204" s="56"/>
      <c r="B204" s="56"/>
      <c r="C204" s="56"/>
      <c r="D204" s="56"/>
      <c r="E204" s="56"/>
    </row>
    <row r="205" spans="1:5" ht="12.75">
      <c r="A205" s="56"/>
      <c r="B205" s="56"/>
      <c r="C205" s="56"/>
      <c r="D205" s="56"/>
      <c r="E205" s="56"/>
    </row>
    <row r="206" spans="1:5" ht="12.75">
      <c r="A206" s="56"/>
      <c r="B206" s="56"/>
      <c r="C206" s="56"/>
      <c r="D206" s="56"/>
      <c r="E206" s="56"/>
    </row>
    <row r="207" spans="1:5" ht="12.75">
      <c r="A207" s="56"/>
      <c r="B207" s="56"/>
      <c r="C207" s="56"/>
      <c r="D207" s="56"/>
      <c r="E207" s="56"/>
    </row>
    <row r="208" spans="1:5" ht="12.75">
      <c r="A208" s="56"/>
      <c r="B208" s="56"/>
      <c r="C208" s="56"/>
      <c r="D208" s="56"/>
      <c r="E208" s="56"/>
    </row>
    <row r="209" spans="1:5" ht="12.75">
      <c r="A209" s="56"/>
      <c r="B209" s="56"/>
      <c r="C209" s="56"/>
      <c r="D209" s="56"/>
      <c r="E209" s="56"/>
    </row>
    <row r="210" spans="1:5" ht="12.75">
      <c r="A210" s="56"/>
      <c r="B210" s="56"/>
      <c r="C210" s="56"/>
      <c r="D210" s="56"/>
      <c r="E210" s="56"/>
    </row>
    <row r="211" spans="1:5" ht="12.75">
      <c r="A211" s="56"/>
      <c r="B211" s="56"/>
      <c r="C211" s="56"/>
      <c r="D211" s="56"/>
      <c r="E211" s="56"/>
    </row>
    <row r="212" spans="1:5" ht="12.75">
      <c r="A212" s="56"/>
      <c r="B212" s="56"/>
      <c r="C212" s="56"/>
      <c r="D212" s="56"/>
      <c r="E212" s="56"/>
    </row>
    <row r="213" spans="1:5" ht="12.75">
      <c r="A213" s="56"/>
      <c r="B213" s="56"/>
      <c r="C213" s="56"/>
      <c r="D213" s="56"/>
      <c r="E213" s="56"/>
    </row>
    <row r="214" spans="1:5" ht="12.75">
      <c r="A214" s="56"/>
      <c r="B214" s="56"/>
      <c r="C214" s="56"/>
      <c r="D214" s="56"/>
      <c r="E214" s="56"/>
    </row>
    <row r="215" spans="1:5" ht="12.75">
      <c r="A215" s="56"/>
      <c r="B215" s="56"/>
      <c r="C215" s="56"/>
      <c r="D215" s="56"/>
      <c r="E215" s="56"/>
    </row>
    <row r="216" spans="1:5" ht="12.75">
      <c r="A216" s="56"/>
      <c r="B216" s="56"/>
      <c r="C216" s="56"/>
      <c r="D216" s="56"/>
      <c r="E216" s="56"/>
    </row>
    <row r="217" spans="1:5" ht="12.75">
      <c r="A217" s="56"/>
      <c r="B217" s="56"/>
      <c r="C217" s="56"/>
      <c r="D217" s="56"/>
      <c r="E217" s="56"/>
    </row>
    <row r="218" spans="1:5" ht="12.75">
      <c r="A218" s="56"/>
      <c r="B218" s="56"/>
      <c r="C218" s="56"/>
      <c r="D218" s="56"/>
      <c r="E218" s="56"/>
    </row>
    <row r="219" spans="1:5" ht="12.75">
      <c r="A219" s="56"/>
      <c r="B219" s="56"/>
      <c r="C219" s="56"/>
      <c r="D219" s="56"/>
      <c r="E219" s="56"/>
    </row>
    <row r="220" spans="1:5" ht="12.75">
      <c r="A220" s="56"/>
      <c r="B220" s="56"/>
      <c r="C220" s="56"/>
      <c r="D220" s="56"/>
      <c r="E220" s="56"/>
    </row>
    <row r="221" spans="1:5" ht="12.75">
      <c r="A221" s="56"/>
      <c r="B221" s="56"/>
      <c r="C221" s="56"/>
      <c r="D221" s="56"/>
      <c r="E221" s="56"/>
    </row>
    <row r="222" spans="1:5" ht="12.75">
      <c r="A222" s="56"/>
      <c r="B222" s="56"/>
      <c r="C222" s="56"/>
      <c r="D222" s="56"/>
      <c r="E222" s="56"/>
    </row>
    <row r="223" spans="1:5" ht="12.75">
      <c r="A223" s="56"/>
      <c r="B223" s="56"/>
      <c r="C223" s="56"/>
      <c r="D223" s="56"/>
      <c r="E223" s="56"/>
    </row>
    <row r="224" spans="1:5" ht="12.75">
      <c r="A224" s="56"/>
      <c r="B224" s="56"/>
      <c r="C224" s="56"/>
      <c r="D224" s="56"/>
      <c r="E224" s="56"/>
    </row>
    <row r="225" spans="1:5" ht="12.75">
      <c r="A225" s="56"/>
      <c r="B225" s="56"/>
      <c r="C225" s="56"/>
      <c r="D225" s="56"/>
      <c r="E225" s="56"/>
    </row>
    <row r="226" spans="1:5" ht="12.75">
      <c r="A226" s="56"/>
      <c r="B226" s="56"/>
      <c r="C226" s="56"/>
      <c r="D226" s="56"/>
      <c r="E226" s="56"/>
    </row>
    <row r="227" spans="1:5" ht="12.75">
      <c r="A227" s="56"/>
      <c r="B227" s="56"/>
      <c r="C227" s="56"/>
      <c r="D227" s="56"/>
      <c r="E227" s="56"/>
    </row>
    <row r="228" spans="1:5" ht="12.75">
      <c r="A228" s="56"/>
      <c r="B228" s="56"/>
      <c r="C228" s="56"/>
      <c r="D228" s="56"/>
      <c r="E228" s="56"/>
    </row>
    <row r="229" spans="1:5" ht="12.75">
      <c r="A229" s="56"/>
      <c r="B229" s="56"/>
      <c r="C229" s="56"/>
      <c r="D229" s="56"/>
      <c r="E229" s="56"/>
    </row>
    <row r="230" spans="1:5" ht="12.75">
      <c r="A230" s="56"/>
      <c r="B230" s="56"/>
      <c r="C230" s="56"/>
      <c r="D230" s="56"/>
      <c r="E230" s="56"/>
    </row>
    <row r="231" spans="1:5" ht="12.75">
      <c r="A231" s="56"/>
      <c r="B231" s="56"/>
      <c r="C231" s="56"/>
      <c r="D231" s="56"/>
      <c r="E231" s="56"/>
    </row>
    <row r="232" spans="1:5" ht="12.75">
      <c r="A232" s="56"/>
      <c r="B232" s="56"/>
      <c r="C232" s="56"/>
      <c r="D232" s="56"/>
      <c r="E232" s="56"/>
    </row>
    <row r="233" spans="1:5" ht="12.75">
      <c r="A233" s="56"/>
      <c r="B233" s="56"/>
      <c r="C233" s="56"/>
      <c r="D233" s="56"/>
      <c r="E233" s="56"/>
    </row>
    <row r="234" spans="1:5" ht="12.75">
      <c r="A234" s="56"/>
      <c r="B234" s="56"/>
      <c r="C234" s="56"/>
      <c r="D234" s="56"/>
      <c r="E234" s="56"/>
    </row>
    <row r="235" spans="1:5" ht="12.75">
      <c r="A235" s="56"/>
      <c r="B235" s="56"/>
      <c r="C235" s="56"/>
      <c r="D235" s="56"/>
      <c r="E235" s="56"/>
    </row>
    <row r="236" spans="1:5" ht="12.75">
      <c r="A236" s="56"/>
      <c r="B236" s="56"/>
      <c r="C236" s="56"/>
      <c r="D236" s="56"/>
      <c r="E236" s="56"/>
    </row>
    <row r="237" spans="1:5" ht="12.75">
      <c r="A237" s="56"/>
      <c r="B237" s="56"/>
      <c r="C237" s="56"/>
      <c r="D237" s="56"/>
      <c r="E237" s="56"/>
    </row>
    <row r="238" spans="1:5" ht="12.75">
      <c r="A238" s="56"/>
      <c r="B238" s="56"/>
      <c r="C238" s="56"/>
      <c r="D238" s="56"/>
      <c r="E238" s="56"/>
    </row>
    <row r="239" spans="1:5" ht="12.75">
      <c r="A239" s="56"/>
      <c r="B239" s="56"/>
      <c r="C239" s="56"/>
      <c r="D239" s="56"/>
      <c r="E239" s="56"/>
    </row>
    <row r="240" spans="1:5" ht="12.75">
      <c r="A240" s="56"/>
      <c r="B240" s="56"/>
      <c r="C240" s="56"/>
      <c r="D240" s="56"/>
      <c r="E240" s="56"/>
    </row>
    <row r="241" spans="1:5" ht="12.75">
      <c r="A241" s="56"/>
      <c r="B241" s="56"/>
      <c r="C241" s="56"/>
      <c r="D241" s="56"/>
      <c r="E241" s="56"/>
    </row>
    <row r="242" spans="1:5" ht="12.75">
      <c r="A242" s="56"/>
      <c r="B242" s="56"/>
      <c r="C242" s="56"/>
      <c r="D242" s="56"/>
      <c r="E242" s="56"/>
    </row>
    <row r="243" spans="1:5" ht="12.75">
      <c r="A243" s="56"/>
      <c r="B243" s="56"/>
      <c r="C243" s="56"/>
      <c r="D243" s="56"/>
      <c r="E243" s="56"/>
    </row>
    <row r="244" spans="1:5" ht="12.75">
      <c r="A244" s="56"/>
      <c r="B244" s="56"/>
      <c r="C244" s="56"/>
      <c r="D244" s="56"/>
      <c r="E244" s="56"/>
    </row>
    <row r="245" spans="1:5" ht="12.75">
      <c r="A245" s="56"/>
      <c r="B245" s="56"/>
      <c r="C245" s="56"/>
      <c r="D245" s="56"/>
      <c r="E245" s="56"/>
    </row>
    <row r="246" spans="1:5" ht="12.75">
      <c r="A246" s="56"/>
      <c r="B246" s="56"/>
      <c r="C246" s="56"/>
      <c r="D246" s="56"/>
      <c r="E246" s="56"/>
    </row>
    <row r="247" spans="1:5" ht="12.75">
      <c r="A247" s="56"/>
      <c r="B247" s="56"/>
      <c r="C247" s="56"/>
      <c r="D247" s="56"/>
      <c r="E247" s="56"/>
    </row>
    <row r="248" spans="1:5" ht="12.75">
      <c r="A248" s="56"/>
      <c r="B248" s="56"/>
      <c r="C248" s="56"/>
      <c r="D248" s="56"/>
      <c r="E248" s="56"/>
    </row>
    <row r="249" spans="1:5" ht="12.75">
      <c r="A249" s="56"/>
      <c r="B249" s="56"/>
      <c r="C249" s="56"/>
      <c r="D249" s="56"/>
      <c r="E249" s="56"/>
    </row>
    <row r="250" spans="1:5" ht="12.75">
      <c r="A250" s="56"/>
      <c r="B250" s="56"/>
      <c r="C250" s="56"/>
      <c r="D250" s="56"/>
      <c r="E250" s="56"/>
    </row>
    <row r="251" spans="1:5" ht="12.75">
      <c r="A251" s="56"/>
      <c r="B251" s="56"/>
      <c r="C251" s="56"/>
      <c r="D251" s="56"/>
      <c r="E251" s="56"/>
    </row>
    <row r="252" spans="1:5" ht="12.75">
      <c r="A252" s="56"/>
      <c r="B252" s="56"/>
      <c r="C252" s="56"/>
      <c r="D252" s="56"/>
      <c r="E252" s="56"/>
    </row>
    <row r="253" spans="1:5" ht="12.75">
      <c r="A253" s="56"/>
      <c r="B253" s="56"/>
      <c r="C253" s="56"/>
      <c r="D253" s="56"/>
      <c r="E253" s="56"/>
    </row>
    <row r="254" spans="1:5" ht="12.75">
      <c r="A254" s="56"/>
      <c r="B254" s="56"/>
      <c r="C254" s="56"/>
      <c r="D254" s="56"/>
      <c r="E254" s="56"/>
    </row>
    <row r="255" spans="1:5" ht="12.75">
      <c r="A255" s="56"/>
      <c r="B255" s="56"/>
      <c r="C255" s="56"/>
      <c r="D255" s="56"/>
      <c r="E255" s="56"/>
    </row>
    <row r="256" spans="1:5" ht="12.75">
      <c r="A256" s="56"/>
      <c r="B256" s="56"/>
      <c r="C256" s="56"/>
      <c r="D256" s="56"/>
      <c r="E256" s="56"/>
    </row>
    <row r="257" spans="1:5" ht="12.75">
      <c r="A257" s="56"/>
      <c r="B257" s="56"/>
      <c r="C257" s="56"/>
      <c r="D257" s="56"/>
      <c r="E257" s="56"/>
    </row>
    <row r="258" spans="1:5" ht="12.75">
      <c r="A258" s="56"/>
      <c r="B258" s="56"/>
      <c r="C258" s="56"/>
      <c r="D258" s="56"/>
      <c r="E258" s="56"/>
    </row>
    <row r="259" spans="1:5" ht="12.75">
      <c r="A259" s="56"/>
      <c r="B259" s="56"/>
      <c r="C259" s="56"/>
      <c r="D259" s="56"/>
      <c r="E259" s="56"/>
    </row>
    <row r="260" spans="1:5" ht="12.75">
      <c r="A260" s="56"/>
      <c r="B260" s="56"/>
      <c r="C260" s="56"/>
      <c r="D260" s="56"/>
      <c r="E260" s="56"/>
    </row>
    <row r="261" spans="1:5" ht="12.75">
      <c r="A261" s="56"/>
      <c r="B261" s="56"/>
      <c r="C261" s="56"/>
      <c r="D261" s="56"/>
      <c r="E261" s="56"/>
    </row>
    <row r="262" spans="1:5" ht="12.75">
      <c r="A262" s="56"/>
      <c r="B262" s="56"/>
      <c r="C262" s="56"/>
      <c r="D262" s="56"/>
      <c r="E262" s="56"/>
    </row>
    <row r="263" spans="1:5" ht="12.75">
      <c r="A263" s="56"/>
      <c r="B263" s="56"/>
      <c r="C263" s="56"/>
      <c r="D263" s="56"/>
      <c r="E263" s="56"/>
    </row>
    <row r="264" spans="1:5" ht="12.75">
      <c r="A264" s="56"/>
      <c r="B264" s="56"/>
      <c r="C264" s="56"/>
      <c r="D264" s="56"/>
      <c r="E264" s="56"/>
    </row>
    <row r="265" spans="1:5" ht="12.75">
      <c r="A265" s="56"/>
      <c r="B265" s="56"/>
      <c r="C265" s="56"/>
      <c r="D265" s="56"/>
      <c r="E265" s="56"/>
    </row>
    <row r="266" spans="1:5" ht="12.75">
      <c r="A266" s="56"/>
      <c r="B266" s="56"/>
      <c r="C266" s="56"/>
      <c r="D266" s="56"/>
      <c r="E266" s="56"/>
    </row>
    <row r="267" spans="1:5" ht="12.75">
      <c r="A267" s="56"/>
      <c r="B267" s="56"/>
      <c r="C267" s="56"/>
      <c r="D267" s="56"/>
      <c r="E267" s="56"/>
    </row>
    <row r="268" spans="1:5" ht="12.75">
      <c r="A268" s="56"/>
      <c r="B268" s="56"/>
      <c r="C268" s="56"/>
      <c r="D268" s="56"/>
      <c r="E268" s="56"/>
    </row>
    <row r="269" spans="1:5" ht="12.75">
      <c r="A269" s="56"/>
      <c r="B269" s="56"/>
      <c r="C269" s="56"/>
      <c r="D269" s="56"/>
      <c r="E269" s="56"/>
    </row>
    <row r="270" spans="1:5" ht="12.75">
      <c r="A270" s="56"/>
      <c r="B270" s="56"/>
      <c r="C270" s="56"/>
      <c r="D270" s="56"/>
      <c r="E270" s="56"/>
    </row>
    <row r="271" spans="1:5" ht="12.75">
      <c r="A271" s="56"/>
      <c r="B271" s="56"/>
      <c r="C271" s="56"/>
      <c r="D271" s="56"/>
      <c r="E271" s="56"/>
    </row>
    <row r="272" spans="1:5" ht="12.75">
      <c r="A272" s="56"/>
      <c r="B272" s="56"/>
      <c r="C272" s="56"/>
      <c r="D272" s="56"/>
      <c r="E272" s="56"/>
    </row>
    <row r="273" spans="1:5" ht="12.75">
      <c r="A273" s="56"/>
      <c r="B273" s="56"/>
      <c r="C273" s="56"/>
      <c r="D273" s="56"/>
      <c r="E273" s="56"/>
    </row>
    <row r="274" spans="1:5" ht="12.75">
      <c r="A274" s="56"/>
      <c r="B274" s="56"/>
      <c r="C274" s="56"/>
      <c r="D274" s="56"/>
      <c r="E274" s="56"/>
    </row>
    <row r="275" spans="1:5" ht="12.75">
      <c r="A275" s="56"/>
      <c r="B275" s="56"/>
      <c r="C275" s="56"/>
      <c r="D275" s="56"/>
      <c r="E275" s="56"/>
    </row>
    <row r="276" spans="1:5" ht="12.75">
      <c r="A276" s="56"/>
      <c r="B276" s="56"/>
      <c r="C276" s="56"/>
      <c r="D276" s="56"/>
      <c r="E276" s="56"/>
    </row>
    <row r="277" spans="1:5" ht="12.75">
      <c r="A277" s="56"/>
      <c r="B277" s="56"/>
      <c r="C277" s="56"/>
      <c r="D277" s="56"/>
      <c r="E277" s="56"/>
    </row>
    <row r="278" spans="1:5" ht="12.75">
      <c r="A278" s="56"/>
      <c r="B278" s="56"/>
      <c r="C278" s="56"/>
      <c r="D278" s="56"/>
      <c r="E278" s="56"/>
    </row>
    <row r="279" spans="1:5" ht="12.75">
      <c r="A279" s="56"/>
      <c r="B279" s="56"/>
      <c r="C279" s="56"/>
      <c r="D279" s="56"/>
      <c r="E279" s="56"/>
    </row>
    <row r="280" spans="1:5" ht="12.75">
      <c r="A280" s="56"/>
      <c r="B280" s="56"/>
      <c r="C280" s="56"/>
      <c r="D280" s="56"/>
      <c r="E280" s="56"/>
    </row>
    <row r="281" spans="1:5" ht="12.75">
      <c r="A281" s="56"/>
      <c r="B281" s="56"/>
      <c r="C281" s="56"/>
      <c r="D281" s="56"/>
      <c r="E281" s="56"/>
    </row>
    <row r="282" spans="1:5" ht="12.75">
      <c r="A282" s="56"/>
      <c r="B282" s="56"/>
      <c r="C282" s="56"/>
      <c r="D282" s="56"/>
      <c r="E282" s="56"/>
    </row>
    <row r="283" spans="1:5" ht="12.75">
      <c r="A283" s="56"/>
      <c r="B283" s="56"/>
      <c r="C283" s="56"/>
      <c r="D283" s="56"/>
      <c r="E283" s="56"/>
    </row>
    <row r="284" spans="1:5" ht="12.75">
      <c r="A284" s="56"/>
      <c r="B284" s="56"/>
      <c r="C284" s="56"/>
      <c r="D284" s="56"/>
      <c r="E284" s="56"/>
    </row>
    <row r="285" spans="1:5" ht="12.75">
      <c r="A285" s="56"/>
      <c r="B285" s="56"/>
      <c r="C285" s="56"/>
      <c r="D285" s="56"/>
      <c r="E285" s="56"/>
    </row>
    <row r="286" spans="1:5" ht="12.75">
      <c r="A286" s="56"/>
      <c r="B286" s="56"/>
      <c r="C286" s="56"/>
      <c r="D286" s="56"/>
      <c r="E286" s="56"/>
    </row>
    <row r="287" spans="1:5" ht="12.75">
      <c r="A287" s="56"/>
      <c r="B287" s="56"/>
      <c r="C287" s="56"/>
      <c r="D287" s="56"/>
      <c r="E287" s="56"/>
    </row>
    <row r="288" spans="1:5" ht="12.75">
      <c r="A288" s="56"/>
      <c r="B288" s="56"/>
      <c r="C288" s="56"/>
      <c r="D288" s="56"/>
      <c r="E288" s="56"/>
    </row>
    <row r="289" spans="1:5" ht="12.75">
      <c r="A289" s="56"/>
      <c r="B289" s="56"/>
      <c r="C289" s="56"/>
      <c r="D289" s="56"/>
      <c r="E289" s="56"/>
    </row>
    <row r="290" spans="1:5" ht="12.75">
      <c r="A290" s="56"/>
      <c r="B290" s="56"/>
      <c r="C290" s="56"/>
      <c r="D290" s="56"/>
      <c r="E290" s="56"/>
    </row>
    <row r="291" spans="1:5" ht="12.75">
      <c r="A291" s="56"/>
      <c r="B291" s="56"/>
      <c r="C291" s="56"/>
      <c r="D291" s="56"/>
      <c r="E291" s="56"/>
    </row>
    <row r="292" spans="1:5" ht="12.75">
      <c r="A292" s="56"/>
      <c r="B292" s="56"/>
      <c r="C292" s="56"/>
      <c r="D292" s="56"/>
      <c r="E292" s="56"/>
    </row>
    <row r="293" spans="1:5" ht="12.75">
      <c r="A293" s="56"/>
      <c r="B293" s="56"/>
      <c r="C293" s="56"/>
      <c r="D293" s="56"/>
      <c r="E293" s="56"/>
    </row>
    <row r="294" spans="1:5" ht="12.75">
      <c r="A294" s="56"/>
      <c r="B294" s="56"/>
      <c r="C294" s="56"/>
      <c r="D294" s="56"/>
      <c r="E294" s="56"/>
    </row>
    <row r="295" spans="1:5" ht="12.75">
      <c r="A295" s="56"/>
      <c r="B295" s="56"/>
      <c r="C295" s="56"/>
      <c r="D295" s="56"/>
      <c r="E295" s="56"/>
    </row>
    <row r="296" spans="1:5" ht="12.75">
      <c r="A296" s="56"/>
      <c r="B296" s="56"/>
      <c r="C296" s="56"/>
      <c r="D296" s="56"/>
      <c r="E296" s="56"/>
    </row>
    <row r="297" spans="1:5" ht="12.75">
      <c r="A297" s="56"/>
      <c r="B297" s="56"/>
      <c r="C297" s="56"/>
      <c r="D297" s="56"/>
      <c r="E297" s="56"/>
    </row>
    <row r="298" spans="1:5" ht="12.75">
      <c r="A298" s="56"/>
      <c r="B298" s="56"/>
      <c r="C298" s="56"/>
      <c r="D298" s="56"/>
      <c r="E298" s="56"/>
    </row>
    <row r="299" spans="1:5" ht="12.75">
      <c r="A299" s="56"/>
      <c r="B299" s="56"/>
      <c r="C299" s="56"/>
      <c r="D299" s="56"/>
      <c r="E299" s="56"/>
    </row>
    <row r="300" spans="1:5" ht="12.75">
      <c r="A300" s="56"/>
      <c r="B300" s="56"/>
      <c r="C300" s="56"/>
      <c r="D300" s="56"/>
      <c r="E300" s="56"/>
    </row>
    <row r="301" spans="1:5" ht="12.75">
      <c r="A301" s="56"/>
      <c r="B301" s="56"/>
      <c r="C301" s="56"/>
      <c r="D301" s="56"/>
      <c r="E301" s="56"/>
    </row>
    <row r="302" spans="1:5" ht="12.75">
      <c r="A302" s="56"/>
      <c r="B302" s="56"/>
      <c r="C302" s="56"/>
      <c r="D302" s="56"/>
      <c r="E302" s="56"/>
    </row>
    <row r="303" spans="1:5" ht="12.75">
      <c r="A303" s="56"/>
      <c r="B303" s="56"/>
      <c r="C303" s="56"/>
      <c r="D303" s="56"/>
      <c r="E303" s="56"/>
    </row>
    <row r="304" spans="1:5" ht="12.75">
      <c r="A304" s="56"/>
      <c r="B304" s="56"/>
      <c r="C304" s="56"/>
      <c r="D304" s="56"/>
      <c r="E304" s="56"/>
    </row>
    <row r="305" spans="1:5" ht="12.75">
      <c r="A305" s="56"/>
      <c r="B305" s="56"/>
      <c r="C305" s="56"/>
      <c r="D305" s="56"/>
      <c r="E305" s="56"/>
    </row>
    <row r="306" spans="1:5" ht="12.75">
      <c r="A306" s="56"/>
      <c r="B306" s="56"/>
      <c r="C306" s="56"/>
      <c r="D306" s="56"/>
      <c r="E306" s="56"/>
    </row>
    <row r="307" spans="1:5" ht="12.75">
      <c r="A307" s="56"/>
      <c r="B307" s="56"/>
      <c r="C307" s="56"/>
      <c r="D307" s="56"/>
      <c r="E307" s="56"/>
    </row>
    <row r="308" spans="1:5" ht="12.75">
      <c r="A308" s="56"/>
      <c r="B308" s="56"/>
      <c r="C308" s="56"/>
      <c r="D308" s="56"/>
      <c r="E308" s="56"/>
    </row>
    <row r="309" spans="1:5" ht="12.75">
      <c r="A309" s="56"/>
      <c r="B309" s="56"/>
      <c r="C309" s="56"/>
      <c r="D309" s="56"/>
      <c r="E309" s="56"/>
    </row>
    <row r="310" spans="1:5" ht="12.75">
      <c r="A310" s="56"/>
      <c r="B310" s="56"/>
      <c r="C310" s="56"/>
      <c r="D310" s="56"/>
      <c r="E310" s="56"/>
    </row>
    <row r="311" spans="1:5" ht="12.75">
      <c r="A311" s="56"/>
      <c r="B311" s="56"/>
      <c r="C311" s="56"/>
      <c r="D311" s="56"/>
      <c r="E311" s="56"/>
    </row>
    <row r="312" spans="1:5" ht="12.75">
      <c r="A312" s="56"/>
      <c r="B312" s="56"/>
      <c r="C312" s="56"/>
      <c r="D312" s="56"/>
      <c r="E312" s="56"/>
    </row>
    <row r="313" spans="1:5" ht="12.75">
      <c r="A313" s="56"/>
      <c r="B313" s="56"/>
      <c r="C313" s="56"/>
      <c r="D313" s="56"/>
      <c r="E313" s="56"/>
    </row>
    <row r="314" spans="1:5" ht="12.75">
      <c r="A314" s="56"/>
      <c r="B314" s="56"/>
      <c r="C314" s="56"/>
      <c r="D314" s="56"/>
      <c r="E314" s="56"/>
    </row>
    <row r="315" spans="1:5" ht="12.75">
      <c r="A315" s="56"/>
      <c r="B315" s="56"/>
      <c r="C315" s="56"/>
      <c r="D315" s="56"/>
      <c r="E315" s="56"/>
    </row>
    <row r="316" spans="1:5" ht="12.75">
      <c r="A316" s="56"/>
      <c r="B316" s="56"/>
      <c r="C316" s="56"/>
      <c r="D316" s="56"/>
      <c r="E316" s="56"/>
    </row>
    <row r="317" spans="1:5" ht="12.75">
      <c r="A317" s="56"/>
      <c r="B317" s="56"/>
      <c r="C317" s="56"/>
      <c r="D317" s="56"/>
      <c r="E317" s="56"/>
    </row>
    <row r="318" spans="1:5" ht="12.75">
      <c r="A318" s="56"/>
      <c r="B318" s="56"/>
      <c r="C318" s="56"/>
      <c r="D318" s="56"/>
      <c r="E318" s="56"/>
    </row>
    <row r="319" spans="1:5" ht="12.75">
      <c r="A319" s="56"/>
      <c r="B319" s="56"/>
      <c r="C319" s="56"/>
      <c r="D319" s="56"/>
      <c r="E319" s="56"/>
    </row>
    <row r="320" spans="1:5" ht="12.75">
      <c r="A320" s="56"/>
      <c r="B320" s="56"/>
      <c r="C320" s="56"/>
      <c r="D320" s="56"/>
      <c r="E320" s="56"/>
    </row>
    <row r="321" spans="1:5" ht="12.75">
      <c r="A321" s="56"/>
      <c r="B321" s="56"/>
      <c r="C321" s="56"/>
      <c r="D321" s="56"/>
      <c r="E321" s="56"/>
    </row>
    <row r="322" spans="1:5" ht="12.75">
      <c r="A322" s="56"/>
      <c r="B322" s="56"/>
      <c r="C322" s="56"/>
      <c r="D322" s="56"/>
      <c r="E322" s="56"/>
    </row>
    <row r="323" spans="1:5" ht="12.75">
      <c r="A323" s="56"/>
      <c r="B323" s="56"/>
      <c r="C323" s="56"/>
      <c r="D323" s="56"/>
      <c r="E323" s="56"/>
    </row>
    <row r="324" spans="1:5" ht="12.75">
      <c r="A324" s="56"/>
      <c r="B324" s="56"/>
      <c r="C324" s="56"/>
      <c r="D324" s="56"/>
      <c r="E324" s="56"/>
    </row>
    <row r="325" spans="1:5" ht="12.75">
      <c r="A325" s="56"/>
      <c r="B325" s="56"/>
      <c r="C325" s="56"/>
      <c r="D325" s="56"/>
      <c r="E325" s="56"/>
    </row>
  </sheetData>
  <sheetProtection/>
  <mergeCells count="2">
    <mergeCell ref="A14:A15"/>
    <mergeCell ref="A3:G3"/>
  </mergeCells>
  <printOptions/>
  <pageMargins left="0.5118110236220472" right="0.1968503937007874" top="0" bottom="0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2011-11-25T06:33:53Z</cp:lastPrinted>
  <dcterms:created xsi:type="dcterms:W3CDTF">1996-10-08T23:32:33Z</dcterms:created>
  <dcterms:modified xsi:type="dcterms:W3CDTF">2011-11-25T06:33:55Z</dcterms:modified>
  <cp:category/>
  <cp:version/>
  <cp:contentType/>
  <cp:contentStatus/>
</cp:coreProperties>
</file>